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28" windowHeight="9312" activeTab="0"/>
  </bookViews>
  <sheets>
    <sheet name="pendulum" sheetId="1" r:id="rId1"/>
  </sheets>
  <definedNames>
    <definedName name="g">'pendulum'!$B$5</definedName>
    <definedName name="m">'pendulum'!$B$4</definedName>
    <definedName name="Κ">'pendulum'!$F$4</definedName>
    <definedName name="λ">'pendulum'!$B$3</definedName>
  </definedNames>
  <calcPr fullCalcOnLoad="1"/>
</workbook>
</file>

<file path=xl/sharedStrings.xml><?xml version="1.0" encoding="utf-8"?>
<sst xmlns="http://schemas.openxmlformats.org/spreadsheetml/2006/main" count="29" uniqueCount="28">
  <si>
    <t>s</t>
  </si>
  <si>
    <t>θ :</t>
  </si>
  <si>
    <t>λ :</t>
  </si>
  <si>
    <t>T :</t>
  </si>
  <si>
    <t>°</t>
  </si>
  <si>
    <t>m</t>
  </si>
  <si>
    <t>m/s</t>
  </si>
  <si>
    <r>
      <t>m/s</t>
    </r>
    <r>
      <rPr>
        <b/>
        <vertAlign val="superscript"/>
        <sz val="10"/>
        <rFont val="Arial"/>
        <family val="2"/>
      </rPr>
      <t>2</t>
    </r>
  </si>
  <si>
    <t>Kg</t>
  </si>
  <si>
    <t>K :</t>
  </si>
  <si>
    <t>g :</t>
  </si>
  <si>
    <r>
      <t>m</t>
    </r>
    <r>
      <rPr>
        <b/>
        <sz val="12"/>
        <color indexed="12"/>
        <rFont val="Arial"/>
        <family val="2"/>
      </rPr>
      <t>:</t>
    </r>
  </si>
  <si>
    <r>
      <t>θ</t>
    </r>
    <r>
      <rPr>
        <b/>
        <i/>
        <vertAlign val="superscript"/>
        <sz val="14"/>
        <color indexed="12"/>
        <rFont val="Monotype Corsiva"/>
        <family val="4"/>
      </rPr>
      <t xml:space="preserve">o </t>
    </r>
  </si>
  <si>
    <t>Πηγές:</t>
  </si>
  <si>
    <t>http://physicsgg.wordpress.com</t>
  </si>
  <si>
    <r>
      <t>u</t>
    </r>
    <r>
      <rPr>
        <b/>
        <i/>
        <sz val="12"/>
        <color indexed="17"/>
        <rFont val="Monotype Corsiva"/>
        <family val="4"/>
      </rPr>
      <t>(m/s)</t>
    </r>
  </si>
  <si>
    <r>
      <t>h</t>
    </r>
    <r>
      <rPr>
        <b/>
        <i/>
        <sz val="12"/>
        <color indexed="14"/>
        <rFont val="Monotype Corsiva"/>
        <family val="4"/>
      </rPr>
      <t>(m)</t>
    </r>
  </si>
  <si>
    <r>
      <t>a</t>
    </r>
    <r>
      <rPr>
        <b/>
        <i/>
        <vertAlign val="subscript"/>
        <sz val="20"/>
        <color indexed="17"/>
        <rFont val="Monotype Corsiva"/>
        <family val="4"/>
      </rPr>
      <t>tan</t>
    </r>
    <r>
      <rPr>
        <b/>
        <i/>
        <sz val="12"/>
        <color indexed="17"/>
        <rFont val="Monotype Corsiva"/>
        <family val="4"/>
      </rPr>
      <t>(m/s</t>
    </r>
    <r>
      <rPr>
        <b/>
        <i/>
        <vertAlign val="superscript"/>
        <sz val="12"/>
        <color indexed="17"/>
        <rFont val="Monotype Corsiva"/>
        <family val="4"/>
      </rPr>
      <t>2</t>
    </r>
    <r>
      <rPr>
        <b/>
        <i/>
        <sz val="12"/>
        <color indexed="17"/>
        <rFont val="Monotype Corsiva"/>
        <family val="4"/>
      </rPr>
      <t>)</t>
    </r>
  </si>
  <si>
    <t>s:</t>
  </si>
  <si>
    <r>
      <t>t</t>
    </r>
    <r>
      <rPr>
        <b/>
        <i/>
        <sz val="12"/>
        <color indexed="17"/>
        <rFont val="Monotype Corsiva"/>
        <family val="4"/>
      </rPr>
      <t>(s)</t>
    </r>
  </si>
  <si>
    <r>
      <t>s</t>
    </r>
    <r>
      <rPr>
        <b/>
        <i/>
        <sz val="12"/>
        <color indexed="10"/>
        <rFont val="Monotype Corsiva"/>
        <family val="4"/>
      </rPr>
      <t>(m)</t>
    </r>
  </si>
  <si>
    <t>Μεταβλητές</t>
  </si>
  <si>
    <t>J</t>
  </si>
  <si>
    <r>
      <t xml:space="preserve">U </t>
    </r>
    <r>
      <rPr>
        <b/>
        <sz val="10"/>
        <color indexed="17"/>
        <rFont val="Arial"/>
        <family val="2"/>
      </rPr>
      <t>(J)</t>
    </r>
  </si>
  <si>
    <r>
      <t>K</t>
    </r>
    <r>
      <rPr>
        <b/>
        <sz val="11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(J)</t>
    </r>
  </si>
  <si>
    <r>
      <t>Ε</t>
    </r>
    <r>
      <rPr>
        <b/>
        <sz val="10"/>
        <color indexed="17"/>
        <rFont val="Arial"/>
        <family val="2"/>
      </rPr>
      <t>(J)</t>
    </r>
  </si>
  <si>
    <r>
      <t>dt</t>
    </r>
    <r>
      <rPr>
        <b/>
        <i/>
        <sz val="12"/>
        <color indexed="17"/>
        <rFont val="Monotype Corsiva"/>
        <family val="4"/>
      </rPr>
      <t>(s)</t>
    </r>
  </si>
  <si>
    <r>
      <t>v</t>
    </r>
    <r>
      <rPr>
        <b/>
        <sz val="8"/>
        <color indexed="17"/>
        <rFont val="Arial"/>
        <family val="2"/>
      </rPr>
      <t>(max)</t>
    </r>
    <r>
      <rPr>
        <b/>
        <sz val="16"/>
        <color indexed="17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</si>
</sst>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8]dddd\,\ d\ mmmm\ yyyy"/>
    <numFmt numFmtId="171" formatCode="[$-408]h:mm:ss\ AM/PM"/>
    <numFmt numFmtId="172" formatCode="\c\m"/>
    <numFmt numFmtId="173" formatCode="#\c\m"/>
    <numFmt numFmtId="174" formatCode="#\ \c\m"/>
    <numFmt numFmtId="175" formatCode="#,##0.00\ \s"/>
    <numFmt numFmtId="176" formatCode="#,##0.00000\ \s"/>
    <numFmt numFmtId="177" formatCode="#,##0.00000\ \c\m"/>
    <numFmt numFmtId="178" formatCode="#,##0.00000\ \c\m\s"/>
    <numFmt numFmtId="179" formatCode="0.00000"/>
    <numFmt numFmtId="180" formatCode="0.000"/>
    <numFmt numFmtId="181" formatCode="0.0000000"/>
  </numFmts>
  <fonts count="7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4"/>
      <color indexed="12"/>
      <name val="Monotype Corsiva"/>
      <family val="4"/>
    </font>
    <font>
      <b/>
      <sz val="10"/>
      <color indexed="12"/>
      <name val="Arial"/>
      <family val="0"/>
    </font>
    <font>
      <b/>
      <sz val="14"/>
      <color indexed="17"/>
      <name val="Arial"/>
      <family val="2"/>
    </font>
    <font>
      <b/>
      <i/>
      <sz val="20"/>
      <color indexed="17"/>
      <name val="Monotype Corsiva"/>
      <family val="4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8"/>
      <name val="Arial"/>
      <family val="0"/>
    </font>
    <font>
      <b/>
      <sz val="16"/>
      <color indexed="17"/>
      <name val="Arial"/>
      <family val="2"/>
    </font>
    <font>
      <b/>
      <i/>
      <sz val="16"/>
      <color indexed="13"/>
      <name val="Monotype Corsiva"/>
      <family val="4"/>
    </font>
    <font>
      <sz val="10"/>
      <name val="System"/>
      <family val="2"/>
    </font>
    <font>
      <b/>
      <sz val="10"/>
      <name val="System"/>
      <family val="2"/>
    </font>
    <font>
      <b/>
      <sz val="10"/>
      <color indexed="8"/>
      <name val="System"/>
      <family val="2"/>
    </font>
    <font>
      <b/>
      <i/>
      <sz val="14"/>
      <color indexed="14"/>
      <name val="Monotype Corsiva"/>
      <family val="4"/>
    </font>
    <font>
      <b/>
      <i/>
      <vertAlign val="superscript"/>
      <sz val="14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i/>
      <sz val="12"/>
      <color indexed="17"/>
      <name val="Monotype Corsiva"/>
      <family val="4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Fixedsys"/>
      <family val="2"/>
    </font>
    <font>
      <b/>
      <sz val="10"/>
      <color indexed="12"/>
      <name val="Fixedsys"/>
      <family val="2"/>
    </font>
    <font>
      <sz val="10"/>
      <color indexed="8"/>
      <name val="System"/>
      <family val="2"/>
    </font>
    <font>
      <b/>
      <i/>
      <vertAlign val="superscript"/>
      <sz val="12"/>
      <color indexed="17"/>
      <name val="Monotype Corsiva"/>
      <family val="4"/>
    </font>
    <font>
      <b/>
      <i/>
      <sz val="12"/>
      <color indexed="14"/>
      <name val="Monotype Corsiva"/>
      <family val="4"/>
    </font>
    <font>
      <b/>
      <i/>
      <vertAlign val="subscript"/>
      <sz val="20"/>
      <color indexed="17"/>
      <name val="Monotype Corsiva"/>
      <family val="4"/>
    </font>
    <font>
      <b/>
      <i/>
      <sz val="20"/>
      <color indexed="10"/>
      <name val="Monotype Corsiva"/>
      <family val="4"/>
    </font>
    <font>
      <b/>
      <sz val="14"/>
      <color indexed="10"/>
      <name val="Arial"/>
      <family val="2"/>
    </font>
    <font>
      <b/>
      <i/>
      <sz val="12"/>
      <color indexed="10"/>
      <name val="Monotype Corsiva"/>
      <family val="4"/>
    </font>
    <font>
      <sz val="10"/>
      <color indexed="9"/>
      <name val="System"/>
      <family val="2"/>
    </font>
    <font>
      <b/>
      <sz val="10"/>
      <color indexed="9"/>
      <name val="System"/>
      <family val="2"/>
    </font>
    <font>
      <sz val="9"/>
      <name val="Tahoma"/>
      <family val="2"/>
    </font>
    <font>
      <b/>
      <sz val="9"/>
      <color indexed="17"/>
      <name val="Tahoma"/>
      <family val="2"/>
    </font>
    <font>
      <sz val="10"/>
      <color indexed="9"/>
      <name val="Terminal"/>
      <family val="3"/>
    </font>
    <font>
      <sz val="10"/>
      <color indexed="9"/>
      <name val="Arial"/>
      <family val="0"/>
    </font>
    <font>
      <b/>
      <sz val="8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6" fillId="33" borderId="11" xfId="0" applyFont="1" applyFill="1" applyBorder="1" applyAlignment="1" applyProtection="1">
      <alignment horizontal="right"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right"/>
      <protection hidden="1"/>
    </xf>
    <xf numFmtId="0" fontId="1" fillId="34" borderId="10" xfId="0" applyFont="1" applyFill="1" applyBorder="1" applyAlignment="1" applyProtection="1">
      <alignment horizontal="left" shrinkToFit="1"/>
      <protection hidden="1"/>
    </xf>
    <xf numFmtId="0" fontId="2" fillId="34" borderId="10" xfId="0" applyFont="1" applyFill="1" applyBorder="1" applyAlignment="1" applyProtection="1">
      <alignment horizontal="left" shrinkToFit="1"/>
      <protection hidden="1"/>
    </xf>
    <xf numFmtId="0" fontId="9" fillId="33" borderId="12" xfId="0" applyFont="1" applyFill="1" applyBorder="1" applyAlignment="1" applyProtection="1">
      <alignment horizontal="right"/>
      <protection hidden="1"/>
    </xf>
    <xf numFmtId="0" fontId="8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179" fontId="10" fillId="33" borderId="0" xfId="0" applyNumberFormat="1" applyFont="1" applyFill="1" applyAlignment="1" applyProtection="1">
      <alignment/>
      <protection hidden="1"/>
    </xf>
    <xf numFmtId="1" fontId="10" fillId="33" borderId="0" xfId="0" applyNumberFormat="1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49" fontId="0" fillId="33" borderId="0" xfId="0" applyNumberFormat="1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right" vertical="top"/>
      <protection hidden="1"/>
    </xf>
    <xf numFmtId="0" fontId="13" fillId="33" borderId="0" xfId="0" applyFont="1" applyFill="1" applyBorder="1" applyAlignment="1" applyProtection="1">
      <alignment/>
      <protection hidden="1"/>
    </xf>
    <xf numFmtId="179" fontId="13" fillId="33" borderId="0" xfId="0" applyNumberFormat="1" applyFont="1" applyFill="1" applyBorder="1" applyAlignment="1" applyProtection="1">
      <alignment/>
      <protection hidden="1"/>
    </xf>
    <xf numFmtId="0" fontId="15" fillId="34" borderId="12" xfId="0" applyNumberFormat="1" applyFont="1" applyFill="1" applyBorder="1" applyAlignment="1" applyProtection="1">
      <alignment horizontal="right" shrinkToFit="1"/>
      <protection locked="0"/>
    </xf>
    <xf numFmtId="2" fontId="15" fillId="33" borderId="12" xfId="0" applyNumberFormat="1" applyFont="1" applyFill="1" applyBorder="1" applyAlignment="1" applyProtection="1">
      <alignment horizontal="right"/>
      <protection hidden="1"/>
    </xf>
    <xf numFmtId="180" fontId="15" fillId="33" borderId="12" xfId="0" applyNumberFormat="1" applyFont="1" applyFill="1" applyBorder="1" applyAlignment="1" applyProtection="1">
      <alignment horizontal="right"/>
      <protection hidden="1"/>
    </xf>
    <xf numFmtId="0" fontId="18" fillId="33" borderId="0" xfId="53" applyFill="1" applyAlignment="1" applyProtection="1">
      <alignment/>
      <protection hidden="1"/>
    </xf>
    <xf numFmtId="179" fontId="20" fillId="0" borderId="0" xfId="0" applyNumberFormat="1" applyFont="1" applyFill="1" applyAlignment="1" applyProtection="1">
      <alignment/>
      <protection hidden="1"/>
    </xf>
    <xf numFmtId="179" fontId="21" fillId="0" borderId="0" xfId="0" applyNumberFormat="1" applyFont="1" applyFill="1" applyAlignment="1" applyProtection="1">
      <alignment/>
      <protection hidden="1"/>
    </xf>
    <xf numFmtId="0" fontId="26" fillId="33" borderId="0" xfId="0" applyFont="1" applyFill="1" applyAlignment="1" applyProtection="1">
      <alignment horizontal="left"/>
      <protection hidden="1"/>
    </xf>
    <xf numFmtId="0" fontId="27" fillId="33" borderId="0" xfId="0" applyFont="1" applyFill="1" applyAlignment="1" applyProtection="1">
      <alignment/>
      <protection hidden="1"/>
    </xf>
    <xf numFmtId="180" fontId="13" fillId="33" borderId="0" xfId="0" applyNumberFormat="1" applyFont="1" applyFill="1" applyBorder="1" applyAlignment="1" applyProtection="1">
      <alignment horizontal="center"/>
      <protection hidden="1"/>
    </xf>
    <xf numFmtId="180" fontId="28" fillId="33" borderId="0" xfId="0" applyNumberFormat="1" applyFont="1" applyFill="1" applyBorder="1" applyAlignment="1" applyProtection="1">
      <alignment horizontal="center"/>
      <protection hidden="1"/>
    </xf>
    <xf numFmtId="0" fontId="18" fillId="0" borderId="0" xfId="53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80" fontId="7" fillId="33" borderId="13" xfId="0" applyNumberFormat="1" applyFont="1" applyFill="1" applyBorder="1" applyAlignment="1" applyProtection="1">
      <alignment horizontal="center"/>
      <protection hidden="1"/>
    </xf>
    <xf numFmtId="180" fontId="7" fillId="33" borderId="0" xfId="0" applyNumberFormat="1" applyFont="1" applyFill="1" applyBorder="1" applyAlignment="1" applyProtection="1">
      <alignment horizontal="center"/>
      <protection hidden="1"/>
    </xf>
    <xf numFmtId="181" fontId="0" fillId="33" borderId="0" xfId="0" applyNumberFormat="1" applyFill="1" applyAlignment="1" applyProtection="1">
      <alignment/>
      <protection hidden="1"/>
    </xf>
    <xf numFmtId="0" fontId="33" fillId="33" borderId="11" xfId="0" applyFont="1" applyFill="1" applyBorder="1" applyAlignment="1" applyProtection="1">
      <alignment horizontal="right"/>
      <protection hidden="1"/>
    </xf>
    <xf numFmtId="0" fontId="14" fillId="33" borderId="0" xfId="0" applyFont="1" applyFill="1" applyAlignment="1" applyProtection="1">
      <alignment/>
      <protection hidden="1"/>
    </xf>
    <xf numFmtId="180" fontId="13" fillId="33" borderId="0" xfId="0" applyNumberFormat="1" applyFont="1" applyFill="1" applyBorder="1" applyAlignment="1" applyProtection="1">
      <alignment horizontal="center" vertical="top"/>
      <protection hidden="1"/>
    </xf>
    <xf numFmtId="180" fontId="35" fillId="33" borderId="0" xfId="0" applyNumberFormat="1" applyFont="1" applyFill="1" applyBorder="1" applyAlignment="1" applyProtection="1">
      <alignment horizontal="center"/>
      <protection hidden="1"/>
    </xf>
    <xf numFmtId="180" fontId="35" fillId="33" borderId="0" xfId="0" applyNumberFormat="1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/>
      <protection hidden="1"/>
    </xf>
    <xf numFmtId="0" fontId="36" fillId="33" borderId="0" xfId="0" applyFont="1" applyFill="1" applyAlignment="1" applyProtection="1">
      <alignment/>
      <protection hidden="1"/>
    </xf>
    <xf numFmtId="179" fontId="15" fillId="33" borderId="12" xfId="0" applyNumberFormat="1" applyFont="1" applyFill="1" applyBorder="1" applyAlignment="1" applyProtection="1">
      <alignment horizontal="right"/>
      <protection hidden="1"/>
    </xf>
    <xf numFmtId="1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16" fillId="33" borderId="13" xfId="0" applyFont="1" applyFill="1" applyBorder="1" applyAlignment="1" applyProtection="1">
      <alignment horizontal="center" vertical="center"/>
      <protection hidden="1"/>
    </xf>
    <xf numFmtId="0" fontId="23" fillId="33" borderId="13" xfId="0" applyFont="1" applyFill="1" applyBorder="1" applyAlignment="1" applyProtection="1">
      <alignment horizontal="center" vertical="center"/>
      <protection hidden="1"/>
    </xf>
    <xf numFmtId="0" fontId="25" fillId="33" borderId="13" xfId="0" applyFont="1" applyFill="1" applyBorder="1" applyAlignment="1" applyProtection="1">
      <alignment horizontal="center" vertical="center"/>
      <protection hidden="1"/>
    </xf>
    <xf numFmtId="180" fontId="7" fillId="33" borderId="13" xfId="0" applyNumberFormat="1" applyFont="1" applyFill="1" applyBorder="1" applyAlignment="1" applyProtection="1">
      <alignment horizontal="center" vertical="center"/>
      <protection hidden="1"/>
    </xf>
    <xf numFmtId="180" fontId="32" fillId="33" borderId="13" xfId="0" applyNumberFormat="1" applyFont="1" applyFill="1" applyBorder="1" applyAlignment="1" applyProtection="1">
      <alignment horizontal="center" vertical="center"/>
      <protection hidden="1"/>
    </xf>
    <xf numFmtId="179" fontId="7" fillId="33" borderId="13" xfId="0" applyNumberFormat="1" applyFont="1" applyFill="1" applyBorder="1" applyAlignment="1" applyProtection="1">
      <alignment horizontal="center" vertical="center"/>
      <protection hidden="1"/>
    </xf>
    <xf numFmtId="0" fontId="37" fillId="33" borderId="0" xfId="0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 horizontal="center"/>
      <protection hidden="1"/>
    </xf>
    <xf numFmtId="1" fontId="39" fillId="33" borderId="0" xfId="0" applyNumberFormat="1" applyFont="1" applyFill="1" applyBorder="1" applyAlignment="1" applyProtection="1">
      <alignment horizontal="center" vertical="top"/>
      <protection hidden="1"/>
    </xf>
    <xf numFmtId="179" fontId="35" fillId="33" borderId="0" xfId="0" applyNumberFormat="1" applyFont="1" applyFill="1" applyBorder="1" applyAlignment="1" applyProtection="1">
      <alignment/>
      <protection hidden="1"/>
    </xf>
    <xf numFmtId="0" fontId="40" fillId="33" borderId="0" xfId="0" applyFont="1" applyFill="1" applyAlignment="1" applyProtection="1">
      <alignment/>
      <protection hidden="1"/>
    </xf>
    <xf numFmtId="179" fontId="40" fillId="33" borderId="0" xfId="0" applyNumberFormat="1" applyFont="1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left" vertical="center" shrinkToFit="1"/>
      <protection hidden="1"/>
    </xf>
    <xf numFmtId="0" fontId="15" fillId="34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11" xfId="0" applyFont="1" applyFill="1" applyBorder="1" applyAlignment="1" applyProtection="1">
      <alignment horizontal="right" vertic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180" fontId="15" fillId="33" borderId="12" xfId="0" applyNumberFormat="1" applyFont="1" applyFill="1" applyBorder="1" applyAlignment="1" applyProtection="1">
      <alignment horizontal="right" vertical="center"/>
      <protection hidden="1"/>
    </xf>
    <xf numFmtId="1" fontId="28" fillId="35" borderId="0" xfId="0" applyNumberFormat="1" applyFont="1" applyFill="1" applyAlignment="1" applyProtection="1">
      <alignment horizontal="center"/>
      <protection hidden="1"/>
    </xf>
    <xf numFmtId="180" fontId="28" fillId="35" borderId="0" xfId="0" applyNumberFormat="1" applyFont="1" applyFill="1" applyBorder="1" applyAlignment="1" applyProtection="1">
      <alignment horizontal="center"/>
      <protection hidden="1"/>
    </xf>
    <xf numFmtId="180" fontId="15" fillId="35" borderId="0" xfId="0" applyNumberFormat="1" applyFont="1" applyFill="1" applyAlignment="1" applyProtection="1">
      <alignment horizontal="center"/>
      <protection hidden="1"/>
    </xf>
    <xf numFmtId="179" fontId="15" fillId="35" borderId="0" xfId="0" applyNumberFormat="1" applyFont="1" applyFill="1" applyAlignment="1" applyProtection="1">
      <alignment horizontal="center"/>
      <protection hidden="1"/>
    </xf>
    <xf numFmtId="180" fontId="28" fillId="35" borderId="0" xfId="0" applyNumberFormat="1" applyFont="1" applyFill="1" applyBorder="1" applyAlignment="1" applyProtection="1">
      <alignment horizontal="center" vertical="top"/>
      <protection hidden="1"/>
    </xf>
    <xf numFmtId="0" fontId="28" fillId="35" borderId="0" xfId="0" applyFont="1" applyFill="1" applyBorder="1" applyAlignment="1" applyProtection="1">
      <alignment/>
      <protection hidden="1"/>
    </xf>
    <xf numFmtId="1" fontId="28" fillId="0" borderId="0" xfId="0" applyNumberFormat="1" applyFont="1" applyFill="1" applyAlignment="1" applyProtection="1">
      <alignment horizontal="center"/>
      <protection hidden="1"/>
    </xf>
    <xf numFmtId="180" fontId="28" fillId="0" borderId="0" xfId="0" applyNumberFormat="1" applyFont="1" applyFill="1" applyBorder="1" applyAlignment="1" applyProtection="1">
      <alignment horizontal="center"/>
      <protection hidden="1"/>
    </xf>
    <xf numFmtId="180" fontId="15" fillId="0" borderId="0" xfId="0" applyNumberFormat="1" applyFont="1" applyFill="1" applyAlignment="1" applyProtection="1">
      <alignment horizontal="center"/>
      <protection hidden="1"/>
    </xf>
    <xf numFmtId="179" fontId="15" fillId="0" borderId="0" xfId="0" applyNumberFormat="1" applyFont="1" applyFill="1" applyAlignment="1" applyProtection="1">
      <alignment horizontal="center"/>
      <protection hidden="1"/>
    </xf>
    <xf numFmtId="180" fontId="28" fillId="0" borderId="0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Font="1" applyFill="1" applyBorder="1" applyAlignment="1" applyProtection="1">
      <alignment/>
      <protection hidden="1"/>
    </xf>
    <xf numFmtId="1" fontId="35" fillId="0" borderId="0" xfId="0" applyNumberFormat="1" applyFont="1" applyFill="1" applyAlignment="1" applyProtection="1">
      <alignment horizontal="center"/>
      <protection hidden="1"/>
    </xf>
    <xf numFmtId="180" fontId="35" fillId="0" borderId="0" xfId="0" applyNumberFormat="1" applyFont="1" applyFill="1" applyBorder="1" applyAlignment="1" applyProtection="1">
      <alignment horizontal="center"/>
      <protection hidden="1"/>
    </xf>
    <xf numFmtId="180" fontId="36" fillId="0" borderId="0" xfId="0" applyNumberFormat="1" applyFont="1" applyFill="1" applyAlignment="1" applyProtection="1">
      <alignment horizontal="center"/>
      <protection hidden="1"/>
    </xf>
    <xf numFmtId="179" fontId="36" fillId="0" borderId="0" xfId="0" applyNumberFormat="1" applyFont="1" applyFill="1" applyAlignment="1" applyProtection="1">
      <alignment horizontal="center"/>
      <protection hidden="1"/>
    </xf>
    <xf numFmtId="180" fontId="35" fillId="0" borderId="0" xfId="0" applyNumberFormat="1" applyFont="1" applyFill="1" applyBorder="1" applyAlignment="1" applyProtection="1">
      <alignment horizontal="center" vertical="top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1" fontId="28" fillId="36" borderId="0" xfId="0" applyNumberFormat="1" applyFont="1" applyFill="1" applyAlignment="1" applyProtection="1">
      <alignment horizontal="center"/>
      <protection hidden="1"/>
    </xf>
    <xf numFmtId="180" fontId="28" fillId="36" borderId="0" xfId="0" applyNumberFormat="1" applyFont="1" applyFill="1" applyBorder="1" applyAlignment="1" applyProtection="1">
      <alignment horizontal="center"/>
      <protection hidden="1"/>
    </xf>
    <xf numFmtId="180" fontId="15" fillId="36" borderId="0" xfId="0" applyNumberFormat="1" applyFont="1" applyFill="1" applyAlignment="1" applyProtection="1">
      <alignment horizontal="center"/>
      <protection hidden="1"/>
    </xf>
    <xf numFmtId="179" fontId="15" fillId="36" borderId="0" xfId="0" applyNumberFormat="1" applyFont="1" applyFill="1" applyAlignment="1" applyProtection="1">
      <alignment horizontal="center"/>
      <protection hidden="1"/>
    </xf>
    <xf numFmtId="180" fontId="28" fillId="36" borderId="0" xfId="0" applyNumberFormat="1" applyFont="1" applyFill="1" applyBorder="1" applyAlignment="1" applyProtection="1">
      <alignment horizontal="center" vertical="top"/>
      <protection hidden="1"/>
    </xf>
    <xf numFmtId="0" fontId="28" fillId="36" borderId="0" xfId="0" applyFont="1" applyFill="1" applyBorder="1" applyAlignment="1" applyProtection="1">
      <alignment/>
      <protection hidden="1"/>
    </xf>
    <xf numFmtId="0" fontId="15" fillId="35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</xdr:row>
      <xdr:rowOff>152400</xdr:rowOff>
    </xdr:from>
    <xdr:to>
      <xdr:col>7</xdr:col>
      <xdr:colOff>9525</xdr:colOff>
      <xdr:row>21</xdr:row>
      <xdr:rowOff>104775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28725"/>
          <a:ext cx="28479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0</xdr:rowOff>
    </xdr:from>
    <xdr:to>
      <xdr:col>3</xdr:col>
      <xdr:colOff>9525</xdr:colOff>
      <xdr:row>4</xdr:row>
      <xdr:rowOff>19050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858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0</xdr:rowOff>
    </xdr:from>
    <xdr:to>
      <xdr:col>3</xdr:col>
      <xdr:colOff>9525</xdr:colOff>
      <xdr:row>2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2762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</xdr:row>
      <xdr:rowOff>0</xdr:rowOff>
    </xdr:from>
    <xdr:to>
      <xdr:col>3</xdr:col>
      <xdr:colOff>9525</xdr:colOff>
      <xdr:row>3</xdr:row>
      <xdr:rowOff>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762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ysicsgg.wordpress.com/2011/07/0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1"/>
  <sheetViews>
    <sheetView tabSelected="1" zoomScalePageLayoutView="0" workbookViewId="0" topLeftCell="A1">
      <pane ySplit="684" topLeftCell="A1" activePane="bottomLeft" state="split"/>
      <selection pane="topLeft" activeCell="E1" sqref="E1"/>
      <selection pane="bottomLeft" activeCell="B4" sqref="B4"/>
    </sheetView>
  </sheetViews>
  <sheetFormatPr defaultColWidth="9.140625" defaultRowHeight="12.75"/>
  <cols>
    <col min="1" max="1" width="4.140625" style="4" customWidth="1"/>
    <col min="2" max="2" width="8.57421875" style="4" customWidth="1"/>
    <col min="3" max="3" width="5.140625" style="4" customWidth="1"/>
    <col min="4" max="4" width="3.140625" style="4" customWidth="1"/>
    <col min="5" max="5" width="9.7109375" style="4" customWidth="1"/>
    <col min="6" max="6" width="9.57421875" style="4" customWidth="1"/>
    <col min="7" max="7" width="4.00390625" style="4" customWidth="1"/>
    <col min="8" max="8" width="7.8515625" style="4" customWidth="1"/>
    <col min="9" max="9" width="4.140625" style="4" customWidth="1"/>
    <col min="10" max="10" width="0" style="4" hidden="1" customWidth="1"/>
    <col min="11" max="11" width="9.7109375" style="4" customWidth="1"/>
    <col min="12" max="12" width="8.421875" style="4" customWidth="1"/>
    <col min="13" max="13" width="9.421875" style="17" customWidth="1"/>
    <col min="14" max="14" width="9.28125" style="18" customWidth="1"/>
    <col min="15" max="15" width="14.8515625" style="36" customWidth="1"/>
    <col min="16" max="16" width="7.00390625" style="27" customWidth="1"/>
    <col min="17" max="17" width="0" style="17" hidden="1" customWidth="1"/>
    <col min="18" max="18" width="9.57421875" style="35" customWidth="1"/>
    <col min="19" max="19" width="9.140625" style="4" customWidth="1"/>
    <col min="20" max="20" width="9.421875" style="4" customWidth="1"/>
    <col min="21" max="16384" width="9.140625" style="4" customWidth="1"/>
  </cols>
  <sheetData>
    <row r="1" spans="1:22" ht="21.75" customHeight="1" thickBot="1">
      <c r="A1" s="25" t="s">
        <v>21</v>
      </c>
      <c r="B1" s="25"/>
      <c r="C1" s="26"/>
      <c r="D1" s="3"/>
      <c r="I1" s="42" t="s">
        <v>12</v>
      </c>
      <c r="J1" s="43" t="s">
        <v>16</v>
      </c>
      <c r="K1" s="44" t="s">
        <v>23</v>
      </c>
      <c r="L1" s="45" t="s">
        <v>24</v>
      </c>
      <c r="M1" s="45" t="s">
        <v>25</v>
      </c>
      <c r="N1" s="48" t="s">
        <v>15</v>
      </c>
      <c r="O1" s="31" t="s">
        <v>17</v>
      </c>
      <c r="P1" s="47" t="s">
        <v>20</v>
      </c>
      <c r="Q1" s="46" t="s">
        <v>19</v>
      </c>
      <c r="R1" s="46" t="s">
        <v>26</v>
      </c>
      <c r="S1" s="32"/>
      <c r="V1" s="14"/>
    </row>
    <row r="2" spans="1:18" ht="15.75" customHeight="1" thickTop="1">
      <c r="A2" s="5" t="s">
        <v>1</v>
      </c>
      <c r="B2" s="19">
        <v>15</v>
      </c>
      <c r="C2" s="6" t="s">
        <v>4</v>
      </c>
      <c r="E2" s="57" t="s">
        <v>3</v>
      </c>
      <c r="F2" s="41">
        <f>2*PI()*(B3/B5)^(1/2)*B13</f>
        <v>4.025052206187369</v>
      </c>
      <c r="G2" s="1" t="s">
        <v>0</v>
      </c>
      <c r="I2" s="61">
        <f>B2</f>
        <v>15</v>
      </c>
      <c r="J2" s="62">
        <f aca="true" t="shared" si="0" ref="J2:J33">λ*(1-COS(I2*PI()/180))</f>
        <v>0.13629669484372675</v>
      </c>
      <c r="K2" s="62">
        <f aca="true" t="shared" si="1" ref="K2:K33">m*g*J2</f>
        <v>6.685352882084798</v>
      </c>
      <c r="L2" s="63">
        <f aca="true" t="shared" si="2" ref="L2:L33">Κ-K2</f>
        <v>0</v>
      </c>
      <c r="M2" s="63">
        <f>K2+L2</f>
        <v>6.685352882084798</v>
      </c>
      <c r="N2" s="64">
        <f aca="true" t="shared" si="3" ref="N2:N33">((2*L2)/m)^(1/2)</f>
        <v>0</v>
      </c>
      <c r="O2" s="65">
        <f aca="true" t="shared" si="4" ref="O2:O33">(m*g*SIN(I2*PI()/180))/m</f>
        <v>2.5390148324557287</v>
      </c>
      <c r="P2" s="62">
        <v>0</v>
      </c>
      <c r="Q2" s="66">
        <v>0</v>
      </c>
      <c r="R2" s="86">
        <v>0</v>
      </c>
    </row>
    <row r="3" spans="1:18" ht="16.5" customHeight="1">
      <c r="A3" s="16" t="s">
        <v>2</v>
      </c>
      <c r="B3" s="56">
        <v>4</v>
      </c>
      <c r="C3" s="55" t="s">
        <v>5</v>
      </c>
      <c r="E3" s="58" t="s">
        <v>27</v>
      </c>
      <c r="F3" s="60">
        <f>(2*B5*B3*(1-COS(B2*PI()/180)))^(1/2)</f>
        <v>1.6352801450619765</v>
      </c>
      <c r="G3" s="59" t="s">
        <v>6</v>
      </c>
      <c r="I3" s="61">
        <f>I2-1</f>
        <v>14</v>
      </c>
      <c r="J3" s="62">
        <f t="shared" si="0"/>
        <v>0.11881709489601411</v>
      </c>
      <c r="K3" s="62">
        <f t="shared" si="1"/>
        <v>5.827978504649493</v>
      </c>
      <c r="L3" s="63">
        <f t="shared" si="2"/>
        <v>0.8573743774353044</v>
      </c>
      <c r="M3" s="63">
        <f aca="true" t="shared" si="5" ref="M3:M66">K3+L3</f>
        <v>6.685352882084797</v>
      </c>
      <c r="N3" s="64">
        <f t="shared" si="3"/>
        <v>0.585619117664478</v>
      </c>
      <c r="O3" s="65">
        <f t="shared" si="4"/>
        <v>2.3732537958327407</v>
      </c>
      <c r="P3" s="62">
        <f>(PI()*λ)/180</f>
        <v>0.06981317007977318</v>
      </c>
      <c r="Q3" s="66">
        <f>(P3-P2)/((N3+N2)/2)</f>
        <v>0.23842517422654094</v>
      </c>
      <c r="R3" s="86">
        <f>R2+Q3</f>
        <v>0.23842517422654094</v>
      </c>
    </row>
    <row r="4" spans="1:18" ht="15" customHeight="1">
      <c r="A4" s="8" t="s">
        <v>11</v>
      </c>
      <c r="B4" s="19">
        <v>5</v>
      </c>
      <c r="C4" s="7" t="s">
        <v>8</v>
      </c>
      <c r="E4" s="2" t="s">
        <v>9</v>
      </c>
      <c r="F4" s="21">
        <f>(B4*F3^2)/2</f>
        <v>6.685352882084797</v>
      </c>
      <c r="G4" s="1" t="s">
        <v>22</v>
      </c>
      <c r="I4" s="61">
        <f aca="true" t="shared" si="6" ref="I4:I67">I3-1</f>
        <v>13</v>
      </c>
      <c r="J4" s="62">
        <f t="shared" si="0"/>
        <v>0.10251974085905902</v>
      </c>
      <c r="K4" s="62">
        <f t="shared" si="1"/>
        <v>5.028593289136845</v>
      </c>
      <c r="L4" s="63">
        <f t="shared" si="2"/>
        <v>1.6567595929479522</v>
      </c>
      <c r="M4" s="63">
        <f t="shared" si="5"/>
        <v>6.685352882084797</v>
      </c>
      <c r="N4" s="64">
        <f t="shared" si="3"/>
        <v>0.8140662363586767</v>
      </c>
      <c r="O4" s="65">
        <f t="shared" si="4"/>
        <v>2.206769843113316</v>
      </c>
      <c r="P4" s="62">
        <f>P3+$P$3</f>
        <v>0.13962634015954636</v>
      </c>
      <c r="Q4" s="66">
        <f aca="true" t="shared" si="7" ref="Q4:Q67">(P4-P3)/((N4+N3)/2)</f>
        <v>0.09975551988038918</v>
      </c>
      <c r="R4" s="86">
        <f aca="true" t="shared" si="8" ref="R4:R67">R3+Q4</f>
        <v>0.33818069410693014</v>
      </c>
    </row>
    <row r="5" spans="1:18" ht="15.75" customHeight="1">
      <c r="A5" s="8" t="s">
        <v>10</v>
      </c>
      <c r="B5" s="20">
        <v>9.81</v>
      </c>
      <c r="C5" s="1" t="s">
        <v>7</v>
      </c>
      <c r="D5" s="9"/>
      <c r="E5" s="34" t="s">
        <v>18</v>
      </c>
      <c r="F5" s="21">
        <f>(PI()*λ*2*B2)/180</f>
        <v>2.0943951023931953</v>
      </c>
      <c r="G5" s="1" t="s">
        <v>5</v>
      </c>
      <c r="I5" s="61">
        <f t="shared" si="6"/>
        <v>12</v>
      </c>
      <c r="J5" s="62">
        <f t="shared" si="0"/>
        <v>0.08740959706477724</v>
      </c>
      <c r="K5" s="62">
        <f t="shared" si="1"/>
        <v>4.287440736027325</v>
      </c>
      <c r="L5" s="63">
        <f t="shared" si="2"/>
        <v>2.3979121460574726</v>
      </c>
      <c r="M5" s="63">
        <f t="shared" si="5"/>
        <v>6.685352882084797</v>
      </c>
      <c r="N5" s="64">
        <f t="shared" si="3"/>
        <v>0.9793696229835746</v>
      </c>
      <c r="O5" s="65">
        <f t="shared" si="4"/>
        <v>2.039613686922219</v>
      </c>
      <c r="P5" s="62">
        <f aca="true" t="shared" si="9" ref="P5:P68">P4+$P$3</f>
        <v>0.20943951023931956</v>
      </c>
      <c r="Q5" s="66">
        <f t="shared" si="7"/>
        <v>0.07785410302365361</v>
      </c>
      <c r="R5" s="86">
        <f t="shared" si="8"/>
        <v>0.4160347971305838</v>
      </c>
    </row>
    <row r="6" spans="9:18" ht="12.75">
      <c r="I6" s="61">
        <f t="shared" si="6"/>
        <v>11</v>
      </c>
      <c r="J6" s="62">
        <f t="shared" si="0"/>
        <v>0.0734912662093441</v>
      </c>
      <c r="K6" s="62">
        <f t="shared" si="1"/>
        <v>3.604746607568328</v>
      </c>
      <c r="L6" s="63">
        <f t="shared" si="2"/>
        <v>3.080606274516469</v>
      </c>
      <c r="M6" s="63">
        <f t="shared" si="5"/>
        <v>6.685352882084797</v>
      </c>
      <c r="N6" s="64">
        <f t="shared" si="3"/>
        <v>1.1100641917504535</v>
      </c>
      <c r="O6" s="65">
        <f t="shared" si="4"/>
        <v>1.8718362446439047</v>
      </c>
      <c r="P6" s="62">
        <f t="shared" si="9"/>
        <v>0.2792526803190927</v>
      </c>
      <c r="Q6" s="66">
        <f t="shared" si="7"/>
        <v>0.06682496433959546</v>
      </c>
      <c r="R6" s="86">
        <f t="shared" si="8"/>
        <v>0.4828597614701792</v>
      </c>
    </row>
    <row r="7" spans="1:18" ht="12.75">
      <c r="A7" s="10"/>
      <c r="B7" s="10"/>
      <c r="C7" s="10"/>
      <c r="D7" s="10"/>
      <c r="I7" s="61">
        <f t="shared" si="6"/>
        <v>10</v>
      </c>
      <c r="J7" s="62">
        <f t="shared" si="0"/>
        <v>0.06076898795116792</v>
      </c>
      <c r="K7" s="62">
        <f t="shared" si="1"/>
        <v>2.980718859004787</v>
      </c>
      <c r="L7" s="63">
        <f t="shared" si="2"/>
        <v>3.7046340230800103</v>
      </c>
      <c r="M7" s="63">
        <f t="shared" si="5"/>
        <v>6.685352882084797</v>
      </c>
      <c r="N7" s="64">
        <f t="shared" si="3"/>
        <v>1.2173140963744749</v>
      </c>
      <c r="O7" s="65">
        <f t="shared" si="4"/>
        <v>1.7034886229125867</v>
      </c>
      <c r="P7" s="62">
        <f t="shared" si="9"/>
        <v>0.3490658503988659</v>
      </c>
      <c r="Q7" s="66">
        <f t="shared" si="7"/>
        <v>0.059992971865367645</v>
      </c>
      <c r="R7" s="86">
        <f t="shared" si="8"/>
        <v>0.5428527333355468</v>
      </c>
    </row>
    <row r="8" spans="1:18" ht="12.75">
      <c r="A8" s="10"/>
      <c r="B8" s="10"/>
      <c r="C8" s="10"/>
      <c r="D8" s="10"/>
      <c r="I8" s="61">
        <f t="shared" si="6"/>
        <v>9</v>
      </c>
      <c r="J8" s="62">
        <f t="shared" si="0"/>
        <v>0.04924663761944892</v>
      </c>
      <c r="K8" s="62">
        <f t="shared" si="1"/>
        <v>2.4155475752339695</v>
      </c>
      <c r="L8" s="63">
        <f t="shared" si="2"/>
        <v>4.269805306850827</v>
      </c>
      <c r="M8" s="63">
        <f t="shared" si="5"/>
        <v>6.685352882084796</v>
      </c>
      <c r="N8" s="64">
        <f t="shared" si="3"/>
        <v>1.3068749453334587</v>
      </c>
      <c r="O8" s="65">
        <f t="shared" si="4"/>
        <v>1.5346221020446649</v>
      </c>
      <c r="P8" s="62">
        <f t="shared" si="9"/>
        <v>0.41887902047863906</v>
      </c>
      <c r="Q8" s="66">
        <f t="shared" si="7"/>
        <v>0.055315326171082424</v>
      </c>
      <c r="R8" s="86">
        <f t="shared" si="8"/>
        <v>0.5981680595066292</v>
      </c>
    </row>
    <row r="9" spans="1:18" ht="20.25">
      <c r="A9" s="11"/>
      <c r="B9" s="23">
        <f>COS(B2/2*PI()/180)</f>
        <v>0.9914448613738104</v>
      </c>
      <c r="C9" s="23"/>
      <c r="D9" s="10"/>
      <c r="I9" s="61">
        <f t="shared" si="6"/>
        <v>8</v>
      </c>
      <c r="J9" s="62">
        <f t="shared" si="0"/>
        <v>0.03892772503371855</v>
      </c>
      <c r="K9" s="62">
        <f t="shared" si="1"/>
        <v>1.9094049129038952</v>
      </c>
      <c r="L9" s="63">
        <f t="shared" si="2"/>
        <v>4.775947969180902</v>
      </c>
      <c r="M9" s="63">
        <f t="shared" si="5"/>
        <v>6.685352882084797</v>
      </c>
      <c r="N9" s="64">
        <f t="shared" si="3"/>
        <v>1.3821646745856158</v>
      </c>
      <c r="O9" s="65">
        <f t="shared" si="4"/>
        <v>1.365288120418242</v>
      </c>
      <c r="P9" s="62">
        <f t="shared" si="9"/>
        <v>0.48869219055841223</v>
      </c>
      <c r="Q9" s="66">
        <f t="shared" si="7"/>
        <v>0.05192424058212587</v>
      </c>
      <c r="R9" s="86">
        <f t="shared" si="8"/>
        <v>0.6500923000887551</v>
      </c>
    </row>
    <row r="10" spans="2:18" ht="12.75">
      <c r="B10" s="23">
        <f>(1+B9)/2</f>
        <v>0.9957224306869052</v>
      </c>
      <c r="C10" s="23">
        <f>(1*B10)^(1/2)</f>
        <v>0.9978589232386035</v>
      </c>
      <c r="D10" s="10"/>
      <c r="I10" s="61">
        <f t="shared" si="6"/>
        <v>7</v>
      </c>
      <c r="J10" s="62">
        <f t="shared" si="0"/>
        <v>0.029815393434712067</v>
      </c>
      <c r="K10" s="62">
        <f t="shared" si="1"/>
        <v>1.462445047972627</v>
      </c>
      <c r="L10" s="63">
        <f t="shared" si="2"/>
        <v>5.222907834112171</v>
      </c>
      <c r="M10" s="63">
        <f t="shared" si="5"/>
        <v>6.685352882084798</v>
      </c>
      <c r="N10" s="64">
        <f t="shared" si="3"/>
        <v>1.4453937642195873</v>
      </c>
      <c r="O10" s="65">
        <f t="shared" si="4"/>
        <v>1.1955382588044967</v>
      </c>
      <c r="P10" s="62">
        <f t="shared" si="9"/>
        <v>0.5585053606381855</v>
      </c>
      <c r="Q10" s="66">
        <f t="shared" si="7"/>
        <v>0.04938053206728635</v>
      </c>
      <c r="R10" s="86">
        <f t="shared" si="8"/>
        <v>0.6994728321560414</v>
      </c>
    </row>
    <row r="11" spans="1:18" ht="12.75">
      <c r="A11" s="13"/>
      <c r="B11" s="23">
        <f>(B10+C10)/2</f>
        <v>0.9967906769627544</v>
      </c>
      <c r="C11" s="23">
        <f>(B10*C10)^(1/2)</f>
        <v>0.9967901045504817</v>
      </c>
      <c r="D11" s="10"/>
      <c r="I11" s="61">
        <f t="shared" si="6"/>
        <v>6</v>
      </c>
      <c r="J11" s="62">
        <f t="shared" si="0"/>
        <v>0.02191241852690684</v>
      </c>
      <c r="K11" s="62">
        <f t="shared" si="1"/>
        <v>1.0748041287447807</v>
      </c>
      <c r="L11" s="63">
        <f t="shared" si="2"/>
        <v>5.610548753340017</v>
      </c>
      <c r="M11" s="63">
        <f t="shared" si="5"/>
        <v>6.685352882084797</v>
      </c>
      <c r="N11" s="64">
        <f t="shared" si="3"/>
        <v>1.4980719279580692</v>
      </c>
      <c r="O11" s="65">
        <f t="shared" si="4"/>
        <v>1.0254242246556804</v>
      </c>
      <c r="P11" s="62">
        <f t="shared" si="9"/>
        <v>0.6283185307179586</v>
      </c>
      <c r="Q11" s="66">
        <f t="shared" si="7"/>
        <v>0.047436034512176345</v>
      </c>
      <c r="R11" s="86">
        <f t="shared" si="8"/>
        <v>0.7469088666682178</v>
      </c>
    </row>
    <row r="12" spans="1:18" ht="12.75">
      <c r="A12" s="13"/>
      <c r="B12" s="23">
        <f>(B11+C11)/2</f>
        <v>0.996790390756618</v>
      </c>
      <c r="C12" s="23">
        <f>(B11*C11)^(1/2)</f>
        <v>0.9967903907565769</v>
      </c>
      <c r="D12" s="10"/>
      <c r="I12" s="61">
        <f t="shared" si="6"/>
        <v>5</v>
      </c>
      <c r="J12" s="62">
        <f t="shared" si="0"/>
        <v>0.01522120763301782</v>
      </c>
      <c r="K12" s="62">
        <f t="shared" si="1"/>
        <v>0.746600234399524</v>
      </c>
      <c r="L12" s="63">
        <f t="shared" si="2"/>
        <v>5.9387526476852734</v>
      </c>
      <c r="M12" s="63">
        <f t="shared" si="5"/>
        <v>6.685352882084797</v>
      </c>
      <c r="N12" s="64">
        <f t="shared" si="3"/>
        <v>1.5412660571991161</v>
      </c>
      <c r="O12" s="65">
        <f t="shared" si="4"/>
        <v>0.8549978363545266</v>
      </c>
      <c r="P12" s="62">
        <f t="shared" si="9"/>
        <v>0.6981317007977318</v>
      </c>
      <c r="Q12" s="66">
        <f t="shared" si="7"/>
        <v>0.045939721360842754</v>
      </c>
      <c r="R12" s="86">
        <f t="shared" si="8"/>
        <v>0.7928485880290606</v>
      </c>
    </row>
    <row r="13" spans="1:18" ht="12.75">
      <c r="A13" s="13"/>
      <c r="B13" s="24">
        <f>1/B12</f>
        <v>1.003219944005425</v>
      </c>
      <c r="C13" s="23"/>
      <c r="D13" s="10"/>
      <c r="I13" s="61">
        <f t="shared" si="6"/>
        <v>4</v>
      </c>
      <c r="J13" s="62">
        <f t="shared" si="0"/>
        <v>0.00974379896070321</v>
      </c>
      <c r="K13" s="62">
        <f t="shared" si="1"/>
        <v>0.47793333902249246</v>
      </c>
      <c r="L13" s="63">
        <f t="shared" si="2"/>
        <v>6.207419543062304</v>
      </c>
      <c r="M13" s="63">
        <f t="shared" si="5"/>
        <v>6.685352882084796</v>
      </c>
      <c r="N13" s="64">
        <f t="shared" si="3"/>
        <v>1.5757435759745053</v>
      </c>
      <c r="O13" s="65">
        <f t="shared" si="4"/>
        <v>0.6843110074298693</v>
      </c>
      <c r="P13" s="62">
        <f t="shared" si="9"/>
        <v>0.767944870877505</v>
      </c>
      <c r="Q13" s="66">
        <f t="shared" si="7"/>
        <v>0.044794965878043845</v>
      </c>
      <c r="R13" s="86">
        <f t="shared" si="8"/>
        <v>0.8376435539071044</v>
      </c>
    </row>
    <row r="14" spans="1:18" ht="12.75">
      <c r="A14" s="12"/>
      <c r="B14" s="10"/>
      <c r="C14" s="10"/>
      <c r="D14" s="10"/>
      <c r="I14" s="61">
        <f t="shared" si="6"/>
        <v>3</v>
      </c>
      <c r="J14" s="62">
        <f t="shared" si="0"/>
        <v>0.005481860981704667</v>
      </c>
      <c r="K14" s="62">
        <f t="shared" si="1"/>
        <v>0.26888528115261395</v>
      </c>
      <c r="L14" s="63">
        <f t="shared" si="2"/>
        <v>6.416467600932183</v>
      </c>
      <c r="M14" s="63">
        <f t="shared" si="5"/>
        <v>6.685352882084797</v>
      </c>
      <c r="N14" s="64">
        <f t="shared" si="3"/>
        <v>1.6020571276870477</v>
      </c>
      <c r="O14" s="65">
        <f t="shared" si="4"/>
        <v>0.513415730743279</v>
      </c>
      <c r="P14" s="62">
        <f t="shared" si="9"/>
        <v>0.8377580409572781</v>
      </c>
      <c r="Q14" s="66">
        <f t="shared" si="7"/>
        <v>0.04393804180314545</v>
      </c>
      <c r="R14" s="86">
        <f t="shared" si="8"/>
        <v>0.8815815957102499</v>
      </c>
    </row>
    <row r="15" spans="1:18" ht="12.75">
      <c r="A15" s="10"/>
      <c r="B15" s="10"/>
      <c r="C15" s="10"/>
      <c r="D15" s="10"/>
      <c r="I15" s="61">
        <f t="shared" si="6"/>
        <v>2</v>
      </c>
      <c r="J15" s="62">
        <f t="shared" si="0"/>
        <v>0.0024366919236169515</v>
      </c>
      <c r="K15" s="62">
        <f t="shared" si="1"/>
        <v>0.11951973885341148</v>
      </c>
      <c r="L15" s="63">
        <f t="shared" si="2"/>
        <v>6.5658331432313854</v>
      </c>
      <c r="M15" s="63">
        <f t="shared" si="5"/>
        <v>6.685352882084797</v>
      </c>
      <c r="N15" s="64">
        <f t="shared" si="3"/>
        <v>1.6205965745035233</v>
      </c>
      <c r="O15" s="65">
        <f t="shared" si="4"/>
        <v>0.3423640626515345</v>
      </c>
      <c r="P15" s="62">
        <f t="shared" si="9"/>
        <v>0.9075712110370513</v>
      </c>
      <c r="Q15" s="66">
        <f t="shared" si="7"/>
        <v>0.04332651071526442</v>
      </c>
      <c r="R15" s="86">
        <f t="shared" si="8"/>
        <v>0.9249081064255142</v>
      </c>
    </row>
    <row r="16" spans="9:18" ht="12.75">
      <c r="I16" s="61">
        <f t="shared" si="6"/>
        <v>1</v>
      </c>
      <c r="J16" s="62">
        <f t="shared" si="0"/>
        <v>0.0006092193744349217</v>
      </c>
      <c r="K16" s="62">
        <f t="shared" si="1"/>
        <v>0.02988221031603291</v>
      </c>
      <c r="L16" s="63">
        <f t="shared" si="2"/>
        <v>6.655470671768764</v>
      </c>
      <c r="M16" s="63">
        <f t="shared" si="5"/>
        <v>6.685352882084797</v>
      </c>
      <c r="N16" s="64">
        <f t="shared" si="3"/>
        <v>1.631621361930367</v>
      </c>
      <c r="O16" s="65">
        <f t="shared" si="4"/>
        <v>0.17120810714975127</v>
      </c>
      <c r="P16" s="62">
        <f t="shared" si="9"/>
        <v>0.9773843811168245</v>
      </c>
      <c r="Q16" s="66">
        <f t="shared" si="7"/>
        <v>0.042932651774453</v>
      </c>
      <c r="R16" s="86">
        <f t="shared" si="8"/>
        <v>0.9678407581999673</v>
      </c>
    </row>
    <row r="17" spans="9:18" ht="12.75">
      <c r="I17" s="67">
        <f t="shared" si="6"/>
        <v>0</v>
      </c>
      <c r="J17" s="68">
        <f t="shared" si="0"/>
        <v>0</v>
      </c>
      <c r="K17" s="68">
        <f t="shared" si="1"/>
        <v>0</v>
      </c>
      <c r="L17" s="69">
        <f t="shared" si="2"/>
        <v>6.685352882084797</v>
      </c>
      <c r="M17" s="69">
        <f t="shared" si="5"/>
        <v>6.685352882084797</v>
      </c>
      <c r="N17" s="70">
        <f t="shared" si="3"/>
        <v>1.6352801450619765</v>
      </c>
      <c r="O17" s="71">
        <f t="shared" si="4"/>
        <v>0</v>
      </c>
      <c r="P17" s="68">
        <f t="shared" si="9"/>
        <v>1.0471975511965976</v>
      </c>
      <c r="Q17" s="72">
        <f t="shared" si="7"/>
        <v>0.04273968464023044</v>
      </c>
      <c r="R17" s="87">
        <f t="shared" si="8"/>
        <v>1.0105804428401977</v>
      </c>
    </row>
    <row r="18" spans="9:18" ht="12.75">
      <c r="I18" s="80">
        <f t="shared" si="6"/>
        <v>-1</v>
      </c>
      <c r="J18" s="81">
        <f t="shared" si="0"/>
        <v>0.0006092193744349217</v>
      </c>
      <c r="K18" s="81">
        <f t="shared" si="1"/>
        <v>0.02988221031603291</v>
      </c>
      <c r="L18" s="82">
        <f t="shared" si="2"/>
        <v>6.655470671768764</v>
      </c>
      <c r="M18" s="82">
        <f t="shared" si="5"/>
        <v>6.685352882084797</v>
      </c>
      <c r="N18" s="83">
        <f t="shared" si="3"/>
        <v>1.631621361930367</v>
      </c>
      <c r="O18" s="84">
        <f t="shared" si="4"/>
        <v>-0.17120810714975127</v>
      </c>
      <c r="P18" s="81">
        <f t="shared" si="9"/>
        <v>1.117010721276371</v>
      </c>
      <c r="Q18" s="85">
        <f t="shared" si="7"/>
        <v>0.04273968464023051</v>
      </c>
      <c r="R18" s="88">
        <f t="shared" si="8"/>
        <v>1.0533201274804282</v>
      </c>
    </row>
    <row r="19" spans="9:18" ht="12.75">
      <c r="I19" s="80">
        <f t="shared" si="6"/>
        <v>-2</v>
      </c>
      <c r="J19" s="81">
        <f t="shared" si="0"/>
        <v>0.0024366919236169515</v>
      </c>
      <c r="K19" s="81">
        <f t="shared" si="1"/>
        <v>0.11951973885341148</v>
      </c>
      <c r="L19" s="82">
        <f t="shared" si="2"/>
        <v>6.5658331432313854</v>
      </c>
      <c r="M19" s="82">
        <f t="shared" si="5"/>
        <v>6.685352882084797</v>
      </c>
      <c r="N19" s="83">
        <f t="shared" si="3"/>
        <v>1.6205965745035233</v>
      </c>
      <c r="O19" s="84">
        <f t="shared" si="4"/>
        <v>-0.3423640626515345</v>
      </c>
      <c r="P19" s="81">
        <f t="shared" si="9"/>
        <v>1.1868238913561442</v>
      </c>
      <c r="Q19" s="85">
        <f t="shared" si="7"/>
        <v>0.042932651774453066</v>
      </c>
      <c r="R19" s="88">
        <f t="shared" si="8"/>
        <v>1.0962527792548813</v>
      </c>
    </row>
    <row r="20" spans="1:18" ht="12.75">
      <c r="A20" s="22"/>
      <c r="I20" s="80">
        <f t="shared" si="6"/>
        <v>-3</v>
      </c>
      <c r="J20" s="81">
        <f t="shared" si="0"/>
        <v>0.005481860981704667</v>
      </c>
      <c r="K20" s="81">
        <f t="shared" si="1"/>
        <v>0.26888528115261395</v>
      </c>
      <c r="L20" s="82">
        <f t="shared" si="2"/>
        <v>6.416467600932183</v>
      </c>
      <c r="M20" s="82">
        <f t="shared" si="5"/>
        <v>6.685352882084797</v>
      </c>
      <c r="N20" s="83">
        <f t="shared" si="3"/>
        <v>1.6020571276870477</v>
      </c>
      <c r="O20" s="84">
        <f t="shared" si="4"/>
        <v>-0.513415730743279</v>
      </c>
      <c r="P20" s="81">
        <f t="shared" si="9"/>
        <v>1.2566370614359175</v>
      </c>
      <c r="Q20" s="85">
        <f t="shared" si="7"/>
        <v>0.04332651071526449</v>
      </c>
      <c r="R20" s="88">
        <f t="shared" si="8"/>
        <v>1.1395792899701458</v>
      </c>
    </row>
    <row r="21" spans="9:18" ht="12.75">
      <c r="I21" s="80">
        <f t="shared" si="6"/>
        <v>-4</v>
      </c>
      <c r="J21" s="81">
        <f t="shared" si="0"/>
        <v>0.00974379896070321</v>
      </c>
      <c r="K21" s="81">
        <f t="shared" si="1"/>
        <v>0.47793333902249246</v>
      </c>
      <c r="L21" s="82">
        <f t="shared" si="2"/>
        <v>6.207419543062304</v>
      </c>
      <c r="M21" s="82">
        <f t="shared" si="5"/>
        <v>6.685352882084796</v>
      </c>
      <c r="N21" s="83">
        <f t="shared" si="3"/>
        <v>1.5757435759745053</v>
      </c>
      <c r="O21" s="84">
        <f t="shared" si="4"/>
        <v>-0.6843110074298693</v>
      </c>
      <c r="P21" s="81">
        <f t="shared" si="9"/>
        <v>1.3264502315156907</v>
      </c>
      <c r="Q21" s="85">
        <f t="shared" si="7"/>
        <v>0.04393804180314552</v>
      </c>
      <c r="R21" s="88">
        <f t="shared" si="8"/>
        <v>1.1835173317732912</v>
      </c>
    </row>
    <row r="22" spans="1:18" ht="12.75">
      <c r="A22" s="68"/>
      <c r="B22" s="28"/>
      <c r="C22" s="28"/>
      <c r="D22" s="28"/>
      <c r="E22" s="28"/>
      <c r="F22" s="28"/>
      <c r="G22" s="68"/>
      <c r="I22" s="80">
        <f t="shared" si="6"/>
        <v>-5</v>
      </c>
      <c r="J22" s="81">
        <f t="shared" si="0"/>
        <v>0.01522120763301782</v>
      </c>
      <c r="K22" s="81">
        <f t="shared" si="1"/>
        <v>0.746600234399524</v>
      </c>
      <c r="L22" s="82">
        <f t="shared" si="2"/>
        <v>5.9387526476852734</v>
      </c>
      <c r="M22" s="82">
        <f t="shared" si="5"/>
        <v>6.685352882084797</v>
      </c>
      <c r="N22" s="83">
        <f t="shared" si="3"/>
        <v>1.5412660571991161</v>
      </c>
      <c r="O22" s="84">
        <f t="shared" si="4"/>
        <v>-0.8549978363545266</v>
      </c>
      <c r="P22" s="81">
        <f t="shared" si="9"/>
        <v>1.396263401595464</v>
      </c>
      <c r="Q22" s="85">
        <f t="shared" si="7"/>
        <v>0.044794965878043914</v>
      </c>
      <c r="R22" s="88">
        <f t="shared" si="8"/>
        <v>1.2283122976513352</v>
      </c>
    </row>
    <row r="23" spans="9:18" ht="12.75">
      <c r="I23" s="80">
        <f t="shared" si="6"/>
        <v>-6</v>
      </c>
      <c r="J23" s="81">
        <f t="shared" si="0"/>
        <v>0.02191241852690684</v>
      </c>
      <c r="K23" s="81">
        <f t="shared" si="1"/>
        <v>1.0748041287447807</v>
      </c>
      <c r="L23" s="82">
        <f t="shared" si="2"/>
        <v>5.610548753340017</v>
      </c>
      <c r="M23" s="82">
        <f t="shared" si="5"/>
        <v>6.685352882084797</v>
      </c>
      <c r="N23" s="83">
        <f t="shared" si="3"/>
        <v>1.4980719279580692</v>
      </c>
      <c r="O23" s="84">
        <f t="shared" si="4"/>
        <v>-1.0254242246556804</v>
      </c>
      <c r="P23" s="81">
        <f t="shared" si="9"/>
        <v>1.4660765716752373</v>
      </c>
      <c r="Q23" s="85">
        <f t="shared" si="7"/>
        <v>0.04593972136084283</v>
      </c>
      <c r="R23" s="88">
        <f t="shared" si="8"/>
        <v>1.274252019012178</v>
      </c>
    </row>
    <row r="24" spans="9:18" ht="12.75">
      <c r="I24" s="80">
        <f t="shared" si="6"/>
        <v>-7</v>
      </c>
      <c r="J24" s="81">
        <f t="shared" si="0"/>
        <v>0.029815393434712067</v>
      </c>
      <c r="K24" s="81">
        <f t="shared" si="1"/>
        <v>1.462445047972627</v>
      </c>
      <c r="L24" s="82">
        <f t="shared" si="2"/>
        <v>5.222907834112171</v>
      </c>
      <c r="M24" s="82">
        <f t="shared" si="5"/>
        <v>6.685352882084798</v>
      </c>
      <c r="N24" s="83">
        <f t="shared" si="3"/>
        <v>1.4453937642195873</v>
      </c>
      <c r="O24" s="84">
        <f t="shared" si="4"/>
        <v>-1.1955382588044967</v>
      </c>
      <c r="P24" s="81">
        <f t="shared" si="9"/>
        <v>1.5358897417550106</v>
      </c>
      <c r="Q24" s="85">
        <f t="shared" si="7"/>
        <v>0.04743603451217642</v>
      </c>
      <c r="R24" s="88">
        <f t="shared" si="8"/>
        <v>1.3216880535243545</v>
      </c>
    </row>
    <row r="25" spans="2:18" ht="12.75">
      <c r="B25" s="49"/>
      <c r="C25" s="50" t="s">
        <v>13</v>
      </c>
      <c r="D25" s="49"/>
      <c r="F25"/>
      <c r="G25" s="30"/>
      <c r="I25" s="80">
        <f t="shared" si="6"/>
        <v>-8</v>
      </c>
      <c r="J25" s="81">
        <f t="shared" si="0"/>
        <v>0.03892772503371855</v>
      </c>
      <c r="K25" s="81">
        <f t="shared" si="1"/>
        <v>1.9094049129038952</v>
      </c>
      <c r="L25" s="82">
        <f t="shared" si="2"/>
        <v>4.775947969180902</v>
      </c>
      <c r="M25" s="82">
        <f t="shared" si="5"/>
        <v>6.685352882084797</v>
      </c>
      <c r="N25" s="83">
        <f t="shared" si="3"/>
        <v>1.3821646745856158</v>
      </c>
      <c r="O25" s="84">
        <f t="shared" si="4"/>
        <v>-1.365288120418242</v>
      </c>
      <c r="P25" s="81">
        <f t="shared" si="9"/>
        <v>1.6057029118347839</v>
      </c>
      <c r="Q25" s="85">
        <f t="shared" si="7"/>
        <v>0.04938053206728638</v>
      </c>
      <c r="R25" s="88">
        <f t="shared" si="8"/>
        <v>1.371068585591641</v>
      </c>
    </row>
    <row r="26" spans="1:18" ht="12.75">
      <c r="A26" s="29" t="s">
        <v>14</v>
      </c>
      <c r="B26" s="29"/>
      <c r="C26" s="29"/>
      <c r="D26" s="29"/>
      <c r="F26" s="30"/>
      <c r="G26" s="30"/>
      <c r="I26" s="80">
        <f t="shared" si="6"/>
        <v>-9</v>
      </c>
      <c r="J26" s="81">
        <f t="shared" si="0"/>
        <v>0.04924663761944892</v>
      </c>
      <c r="K26" s="81">
        <f t="shared" si="1"/>
        <v>2.4155475752339695</v>
      </c>
      <c r="L26" s="82">
        <f t="shared" si="2"/>
        <v>4.269805306850827</v>
      </c>
      <c r="M26" s="82">
        <f t="shared" si="5"/>
        <v>6.685352882084796</v>
      </c>
      <c r="N26" s="83">
        <f t="shared" si="3"/>
        <v>1.3068749453334587</v>
      </c>
      <c r="O26" s="84">
        <f t="shared" si="4"/>
        <v>-1.5346221020446649</v>
      </c>
      <c r="P26" s="81">
        <f t="shared" si="9"/>
        <v>1.6755160819145571</v>
      </c>
      <c r="Q26" s="85">
        <f t="shared" si="7"/>
        <v>0.051924240582125955</v>
      </c>
      <c r="R26" s="88">
        <f t="shared" si="8"/>
        <v>1.4229928261737668</v>
      </c>
    </row>
    <row r="27" spans="6:18" ht="12.75">
      <c r="F27" s="30"/>
      <c r="G27" s="30"/>
      <c r="I27" s="80">
        <f t="shared" si="6"/>
        <v>-10</v>
      </c>
      <c r="J27" s="81">
        <f t="shared" si="0"/>
        <v>0.06076898795116792</v>
      </c>
      <c r="K27" s="81">
        <f t="shared" si="1"/>
        <v>2.980718859004787</v>
      </c>
      <c r="L27" s="82">
        <f t="shared" si="2"/>
        <v>3.7046340230800103</v>
      </c>
      <c r="M27" s="82">
        <f t="shared" si="5"/>
        <v>6.685352882084797</v>
      </c>
      <c r="N27" s="83">
        <f t="shared" si="3"/>
        <v>1.2173140963744749</v>
      </c>
      <c r="O27" s="84">
        <f t="shared" si="4"/>
        <v>-1.7034886229125867</v>
      </c>
      <c r="P27" s="81">
        <f t="shared" si="9"/>
        <v>1.7453292519943304</v>
      </c>
      <c r="Q27" s="85">
        <f t="shared" si="7"/>
        <v>0.055315326171082514</v>
      </c>
      <c r="R27" s="88">
        <f t="shared" si="8"/>
        <v>1.4783081523448494</v>
      </c>
    </row>
    <row r="28" spans="9:18" ht="12.75">
      <c r="I28" s="80">
        <f t="shared" si="6"/>
        <v>-11</v>
      </c>
      <c r="J28" s="81">
        <f t="shared" si="0"/>
        <v>0.0734912662093441</v>
      </c>
      <c r="K28" s="81">
        <f t="shared" si="1"/>
        <v>3.604746607568328</v>
      </c>
      <c r="L28" s="82">
        <f t="shared" si="2"/>
        <v>3.080606274516469</v>
      </c>
      <c r="M28" s="82">
        <f t="shared" si="5"/>
        <v>6.685352882084797</v>
      </c>
      <c r="N28" s="83">
        <f t="shared" si="3"/>
        <v>1.1100641917504535</v>
      </c>
      <c r="O28" s="84">
        <f t="shared" si="4"/>
        <v>-1.8718362446439047</v>
      </c>
      <c r="P28" s="81">
        <f t="shared" si="9"/>
        <v>1.8151424220741037</v>
      </c>
      <c r="Q28" s="85">
        <f t="shared" si="7"/>
        <v>0.05999297186536774</v>
      </c>
      <c r="R28" s="88">
        <f t="shared" si="8"/>
        <v>1.5383011242102171</v>
      </c>
    </row>
    <row r="29" spans="9:18" ht="12.75">
      <c r="I29" s="80">
        <f t="shared" si="6"/>
        <v>-12</v>
      </c>
      <c r="J29" s="81">
        <f t="shared" si="0"/>
        <v>0.08740959706477724</v>
      </c>
      <c r="K29" s="81">
        <f t="shared" si="1"/>
        <v>4.287440736027325</v>
      </c>
      <c r="L29" s="82">
        <f t="shared" si="2"/>
        <v>2.3979121460574726</v>
      </c>
      <c r="M29" s="82">
        <f t="shared" si="5"/>
        <v>6.685352882084797</v>
      </c>
      <c r="N29" s="83">
        <f t="shared" si="3"/>
        <v>0.9793696229835746</v>
      </c>
      <c r="O29" s="84">
        <f t="shared" si="4"/>
        <v>-2.039613686922219</v>
      </c>
      <c r="P29" s="81">
        <f t="shared" si="9"/>
        <v>1.884955592153877</v>
      </c>
      <c r="Q29" s="85">
        <f t="shared" si="7"/>
        <v>0.06682496433959557</v>
      </c>
      <c r="R29" s="88">
        <f t="shared" si="8"/>
        <v>1.6051260885498126</v>
      </c>
    </row>
    <row r="30" spans="9:18" ht="13.5" customHeight="1">
      <c r="I30" s="80">
        <f t="shared" si="6"/>
        <v>-13</v>
      </c>
      <c r="J30" s="81">
        <f t="shared" si="0"/>
        <v>0.10251974085905902</v>
      </c>
      <c r="K30" s="81">
        <f t="shared" si="1"/>
        <v>5.028593289136845</v>
      </c>
      <c r="L30" s="82">
        <f t="shared" si="2"/>
        <v>1.6567595929479522</v>
      </c>
      <c r="M30" s="82">
        <f t="shared" si="5"/>
        <v>6.685352882084797</v>
      </c>
      <c r="N30" s="83">
        <f t="shared" si="3"/>
        <v>0.8140662363586767</v>
      </c>
      <c r="O30" s="84">
        <f t="shared" si="4"/>
        <v>-2.206769843113316</v>
      </c>
      <c r="P30" s="81">
        <f t="shared" si="9"/>
        <v>1.9547687622336503</v>
      </c>
      <c r="Q30" s="85">
        <f t="shared" si="7"/>
        <v>0.07785410302365371</v>
      </c>
      <c r="R30" s="88">
        <f t="shared" si="8"/>
        <v>1.6829801915734663</v>
      </c>
    </row>
    <row r="31" spans="9:18" ht="12.75">
      <c r="I31" s="80">
        <f t="shared" si="6"/>
        <v>-14</v>
      </c>
      <c r="J31" s="81">
        <f t="shared" si="0"/>
        <v>0.11881709489601411</v>
      </c>
      <c r="K31" s="81">
        <f t="shared" si="1"/>
        <v>5.827978504649493</v>
      </c>
      <c r="L31" s="82">
        <f t="shared" si="2"/>
        <v>0.8573743774353044</v>
      </c>
      <c r="M31" s="82">
        <f t="shared" si="5"/>
        <v>6.685352882084797</v>
      </c>
      <c r="N31" s="83">
        <f t="shared" si="3"/>
        <v>0.585619117664478</v>
      </c>
      <c r="O31" s="84">
        <f t="shared" si="4"/>
        <v>-2.3732537958327407</v>
      </c>
      <c r="P31" s="81">
        <f t="shared" si="9"/>
        <v>2.0245819323134233</v>
      </c>
      <c r="Q31" s="85">
        <f t="shared" si="7"/>
        <v>0.099755519880389</v>
      </c>
      <c r="R31" s="88">
        <f t="shared" si="8"/>
        <v>1.7827357114538553</v>
      </c>
    </row>
    <row r="32" spans="1:18" ht="12.75">
      <c r="A32" s="15"/>
      <c r="I32" s="80">
        <f t="shared" si="6"/>
        <v>-15</v>
      </c>
      <c r="J32" s="81">
        <f t="shared" si="0"/>
        <v>0.13629669484372675</v>
      </c>
      <c r="K32" s="81">
        <f t="shared" si="1"/>
        <v>6.685352882084798</v>
      </c>
      <c r="L32" s="82">
        <f t="shared" si="2"/>
        <v>0</v>
      </c>
      <c r="M32" s="82">
        <f t="shared" si="5"/>
        <v>6.685352882084798</v>
      </c>
      <c r="N32" s="83">
        <f t="shared" si="3"/>
        <v>0</v>
      </c>
      <c r="O32" s="84">
        <f t="shared" si="4"/>
        <v>-2.5390148324557287</v>
      </c>
      <c r="P32" s="81">
        <f t="shared" si="9"/>
        <v>2.0943951023931966</v>
      </c>
      <c r="Q32" s="85">
        <f t="shared" si="7"/>
        <v>0.23842517422654128</v>
      </c>
      <c r="R32" s="88">
        <f t="shared" si="8"/>
        <v>2.0211608856803966</v>
      </c>
    </row>
    <row r="33" spans="9:18" ht="12.75">
      <c r="I33" s="73">
        <f t="shared" si="6"/>
        <v>-16</v>
      </c>
      <c r="J33" s="74">
        <f t="shared" si="0"/>
        <v>0.15495321624672442</v>
      </c>
      <c r="K33" s="74">
        <f t="shared" si="1"/>
        <v>7.600455256901833</v>
      </c>
      <c r="L33" s="75">
        <f t="shared" si="2"/>
        <v>-0.9151023748170362</v>
      </c>
      <c r="M33" s="75">
        <f t="shared" si="5"/>
        <v>6.685352882084797</v>
      </c>
      <c r="N33" s="76" t="e">
        <f t="shared" si="3"/>
        <v>#NUM!</v>
      </c>
      <c r="O33" s="77">
        <f t="shared" si="4"/>
        <v>-2.704002460564762</v>
      </c>
      <c r="P33" s="74">
        <f t="shared" si="9"/>
        <v>2.16420827247297</v>
      </c>
      <c r="Q33" s="78" t="e">
        <f t="shared" si="7"/>
        <v>#NUM!</v>
      </c>
      <c r="R33" s="79" t="e">
        <f t="shared" si="8"/>
        <v>#NUM!</v>
      </c>
    </row>
    <row r="34" spans="9:18" ht="12.75">
      <c r="I34" s="73">
        <f t="shared" si="6"/>
        <v>-17</v>
      </c>
      <c r="J34" s="74">
        <f aca="true" t="shared" si="10" ref="J34:J65">λ*(1-COS(I34*PI()/180))</f>
        <v>0.17478097614785826</v>
      </c>
      <c r="K34" s="74">
        <f aca="true" t="shared" si="11" ref="K34:K65">m*g*J34</f>
        <v>8.573006880052448</v>
      </c>
      <c r="L34" s="75">
        <f aca="true" t="shared" si="12" ref="L34:L65">Κ-K34</f>
        <v>-1.887653997967651</v>
      </c>
      <c r="M34" s="75">
        <f t="shared" si="5"/>
        <v>6.685352882084797</v>
      </c>
      <c r="N34" s="76" t="e">
        <f aca="true" t="shared" si="13" ref="N34:N65">((2*L34)/m)^(1/2)</f>
        <v>#NUM!</v>
      </c>
      <c r="O34" s="77">
        <f aca="true" t="shared" si="14" ref="O34:O65">(m*g*SIN(I34*PI()/180))/m</f>
        <v>-2.868166423330048</v>
      </c>
      <c r="P34" s="74">
        <f t="shared" si="9"/>
        <v>2.234021442552743</v>
      </c>
      <c r="Q34" s="78" t="e">
        <f t="shared" si="7"/>
        <v>#NUM!</v>
      </c>
      <c r="R34" s="79" t="e">
        <f t="shared" si="8"/>
        <v>#NUM!</v>
      </c>
    </row>
    <row r="35" spans="9:18" ht="12.75">
      <c r="I35" s="73">
        <f t="shared" si="6"/>
        <v>-18</v>
      </c>
      <c r="J35" s="74">
        <f t="shared" si="10"/>
        <v>0.19577393481938588</v>
      </c>
      <c r="K35" s="74">
        <f t="shared" si="11"/>
        <v>9.602711502890878</v>
      </c>
      <c r="L35" s="75">
        <f t="shared" si="12"/>
        <v>-2.9173586208060813</v>
      </c>
      <c r="M35" s="75">
        <f t="shared" si="5"/>
        <v>6.685352882084797</v>
      </c>
      <c r="N35" s="76" t="e">
        <f t="shared" si="13"/>
        <v>#NUM!</v>
      </c>
      <c r="O35" s="77">
        <f t="shared" si="14"/>
        <v>-3.0314567148182343</v>
      </c>
      <c r="P35" s="74">
        <f t="shared" si="9"/>
        <v>2.3038346126325164</v>
      </c>
      <c r="Q35" s="78" t="e">
        <f t="shared" si="7"/>
        <v>#NUM!</v>
      </c>
      <c r="R35" s="79" t="e">
        <f t="shared" si="8"/>
        <v>#NUM!</v>
      </c>
    </row>
    <row r="36" spans="9:18" ht="12.75">
      <c r="I36" s="73">
        <f t="shared" si="6"/>
        <v>-19</v>
      </c>
      <c r="J36" s="74">
        <f t="shared" si="10"/>
        <v>0.21792569760273262</v>
      </c>
      <c r="K36" s="74">
        <f t="shared" si="11"/>
        <v>10.689255467414036</v>
      </c>
      <c r="L36" s="75">
        <f t="shared" si="12"/>
        <v>-4.0039025853292385</v>
      </c>
      <c r="M36" s="75">
        <f t="shared" si="5"/>
        <v>6.685352882084797</v>
      </c>
      <c r="N36" s="76" t="e">
        <f t="shared" si="13"/>
        <v>#NUM!</v>
      </c>
      <c r="O36" s="77">
        <f t="shared" si="14"/>
        <v>-3.193823595224707</v>
      </c>
      <c r="P36" s="74">
        <f t="shared" si="9"/>
        <v>2.3736477827122897</v>
      </c>
      <c r="Q36" s="78" t="e">
        <f t="shared" si="7"/>
        <v>#NUM!</v>
      </c>
      <c r="R36" s="79" t="e">
        <f t="shared" si="8"/>
        <v>#NUM!</v>
      </c>
    </row>
    <row r="37" spans="2:18" ht="12.75">
      <c r="B37" s="33"/>
      <c r="I37" s="73">
        <f t="shared" si="6"/>
        <v>-20</v>
      </c>
      <c r="J37" s="74">
        <f t="shared" si="10"/>
        <v>0.2412295168563663</v>
      </c>
      <c r="K37" s="74">
        <f t="shared" si="11"/>
        <v>11.832307801804767</v>
      </c>
      <c r="L37" s="75">
        <f t="shared" si="12"/>
        <v>-5.1469549197199695</v>
      </c>
      <c r="M37" s="75">
        <f t="shared" si="5"/>
        <v>6.685352882084797</v>
      </c>
      <c r="N37" s="76" t="e">
        <f t="shared" si="13"/>
        <v>#NUM!</v>
      </c>
      <c r="O37" s="77">
        <f t="shared" si="14"/>
        <v>-3.35521760602481</v>
      </c>
      <c r="P37" s="74">
        <f t="shared" si="9"/>
        <v>2.443460952792063</v>
      </c>
      <c r="Q37" s="78" t="e">
        <f t="shared" si="7"/>
        <v>#NUM!</v>
      </c>
      <c r="R37" s="79" t="e">
        <f t="shared" si="8"/>
        <v>#NUM!</v>
      </c>
    </row>
    <row r="38" spans="9:18" ht="12.75">
      <c r="I38" s="73">
        <f t="shared" si="6"/>
        <v>-21</v>
      </c>
      <c r="J38" s="74">
        <f t="shared" si="10"/>
        <v>0.26567829401119303</v>
      </c>
      <c r="K38" s="74">
        <f t="shared" si="11"/>
        <v>13.031520321249019</v>
      </c>
      <c r="L38" s="75">
        <f t="shared" si="12"/>
        <v>-6.346167439164222</v>
      </c>
      <c r="M38" s="75">
        <f t="shared" si="5"/>
        <v>6.685352882084797</v>
      </c>
      <c r="N38" s="76" t="e">
        <f t="shared" si="13"/>
        <v>#NUM!</v>
      </c>
      <c r="O38" s="77">
        <f t="shared" si="14"/>
        <v>-3.515589585039396</v>
      </c>
      <c r="P38" s="74">
        <f t="shared" si="9"/>
        <v>2.5132741228718363</v>
      </c>
      <c r="Q38" s="78" t="e">
        <f t="shared" si="7"/>
        <v>#NUM!</v>
      </c>
      <c r="R38" s="79" t="e">
        <f t="shared" si="8"/>
        <v>#NUM!</v>
      </c>
    </row>
    <row r="39" spans="9:18" ht="12.75">
      <c r="I39" s="73">
        <f t="shared" si="6"/>
        <v>-22</v>
      </c>
      <c r="J39" s="74">
        <f t="shared" si="10"/>
        <v>0.2912645817328503</v>
      </c>
      <c r="K39" s="74">
        <f t="shared" si="11"/>
        <v>14.286527733996309</v>
      </c>
      <c r="L39" s="75">
        <f t="shared" si="12"/>
        <v>-7.601174851911511</v>
      </c>
      <c r="M39" s="75">
        <f t="shared" si="5"/>
        <v>6.685352882084797</v>
      </c>
      <c r="N39" s="76" t="e">
        <f t="shared" si="13"/>
        <v>#NUM!</v>
      </c>
      <c r="O39" s="77">
        <f t="shared" si="14"/>
        <v>-3.674890681410097</v>
      </c>
      <c r="P39" s="74">
        <f t="shared" si="9"/>
        <v>2.5830872929516095</v>
      </c>
      <c r="Q39" s="78" t="e">
        <f t="shared" si="7"/>
        <v>#NUM!</v>
      </c>
      <c r="R39" s="79" t="e">
        <f t="shared" si="8"/>
        <v>#NUM!</v>
      </c>
    </row>
    <row r="40" spans="9:18" ht="12.75">
      <c r="I40" s="73">
        <f t="shared" si="6"/>
        <v>-23</v>
      </c>
      <c r="J40" s="74">
        <f t="shared" si="10"/>
        <v>0.3179805861902385</v>
      </c>
      <c r="K40" s="74">
        <f t="shared" si="11"/>
        <v>15.5969477526312</v>
      </c>
      <c r="L40" s="75">
        <f t="shared" si="12"/>
        <v>-8.911594870546402</v>
      </c>
      <c r="M40" s="75">
        <f t="shared" si="5"/>
        <v>6.685352882084798</v>
      </c>
      <c r="N40" s="76" t="e">
        <f t="shared" si="13"/>
        <v>#NUM!</v>
      </c>
      <c r="O40" s="77">
        <f t="shared" si="14"/>
        <v>-3.8330723704797753</v>
      </c>
      <c r="P40" s="74">
        <f t="shared" si="9"/>
        <v>2.652900463031383</v>
      </c>
      <c r="Q40" s="78" t="e">
        <f t="shared" si="7"/>
        <v>#NUM!</v>
      </c>
      <c r="R40" s="79" t="e">
        <f t="shared" si="8"/>
        <v>#NUM!</v>
      </c>
    </row>
    <row r="41" spans="9:18" ht="12.75">
      <c r="I41" s="73">
        <f t="shared" si="6"/>
        <v>-24</v>
      </c>
      <c r="J41" s="74">
        <f t="shared" si="10"/>
        <v>0.34581816942959653</v>
      </c>
      <c r="K41" s="74">
        <f t="shared" si="11"/>
        <v>16.962381210521713</v>
      </c>
      <c r="L41" s="75">
        <f t="shared" si="12"/>
        <v>-10.277028328436916</v>
      </c>
      <c r="M41" s="75">
        <f t="shared" si="5"/>
        <v>6.685352882084796</v>
      </c>
      <c r="N41" s="76" t="e">
        <f t="shared" si="13"/>
        <v>#NUM!</v>
      </c>
      <c r="O41" s="77">
        <f t="shared" si="14"/>
        <v>-3.9900864685735997</v>
      </c>
      <c r="P41" s="74">
        <f t="shared" si="9"/>
        <v>2.722713633111156</v>
      </c>
      <c r="Q41" s="78" t="e">
        <f t="shared" si="7"/>
        <v>#NUM!</v>
      </c>
      <c r="R41" s="79" t="e">
        <f t="shared" si="8"/>
        <v>#NUM!</v>
      </c>
    </row>
    <row r="42" spans="9:18" ht="12.75">
      <c r="I42" s="73">
        <f t="shared" si="6"/>
        <v>-25</v>
      </c>
      <c r="J42" s="74">
        <f t="shared" si="10"/>
        <v>0.37476885185340025</v>
      </c>
      <c r="K42" s="74">
        <f t="shared" si="11"/>
        <v>18.382412183409283</v>
      </c>
      <c r="L42" s="75">
        <f t="shared" si="12"/>
        <v>-11.697059301324487</v>
      </c>
      <c r="M42" s="75">
        <f t="shared" si="5"/>
        <v>6.685352882084796</v>
      </c>
      <c r="N42" s="76" t="e">
        <f t="shared" si="13"/>
        <v>#NUM!</v>
      </c>
      <c r="O42" s="77">
        <f t="shared" si="14"/>
        <v>-4.145885147676262</v>
      </c>
      <c r="P42" s="74">
        <f t="shared" si="9"/>
        <v>2.7925268031909294</v>
      </c>
      <c r="Q42" s="78" t="e">
        <f t="shared" si="7"/>
        <v>#NUM!</v>
      </c>
      <c r="R42" s="79" t="e">
        <f t="shared" si="8"/>
        <v>#NUM!</v>
      </c>
    </row>
    <row r="43" spans="9:18" ht="12.75">
      <c r="I43" s="73">
        <f t="shared" si="6"/>
        <v>-26</v>
      </c>
      <c r="J43" s="74">
        <f t="shared" si="10"/>
        <v>0.40482381480333185</v>
      </c>
      <c r="K43" s="74">
        <f t="shared" si="11"/>
        <v>19.85660811610343</v>
      </c>
      <c r="L43" s="75">
        <f t="shared" si="12"/>
        <v>-13.171255234018634</v>
      </c>
      <c r="M43" s="75">
        <f t="shared" si="5"/>
        <v>6.685352882084796</v>
      </c>
      <c r="N43" s="76" t="e">
        <f t="shared" si="13"/>
        <v>#NUM!</v>
      </c>
      <c r="O43" s="77">
        <f t="shared" si="14"/>
        <v>-4.30042095000085</v>
      </c>
      <c r="P43" s="74">
        <f t="shared" si="9"/>
        <v>2.8623399732707027</v>
      </c>
      <c r="Q43" s="78" t="e">
        <f t="shared" si="7"/>
        <v>#NUM!</v>
      </c>
      <c r="R43" s="79" t="e">
        <f t="shared" si="8"/>
        <v>#NUM!</v>
      </c>
    </row>
    <row r="44" spans="9:18" ht="12.75">
      <c r="I44" s="73">
        <f t="shared" si="6"/>
        <v>-27</v>
      </c>
      <c r="J44" s="74">
        <f t="shared" si="10"/>
        <v>0.4359739032465284</v>
      </c>
      <c r="K44" s="74">
        <f t="shared" si="11"/>
        <v>21.38451995424222</v>
      </c>
      <c r="L44" s="75">
        <f t="shared" si="12"/>
        <v>-14.699167072157422</v>
      </c>
      <c r="M44" s="75">
        <f t="shared" si="5"/>
        <v>6.685352882084796</v>
      </c>
      <c r="N44" s="76" t="e">
        <f t="shared" si="13"/>
        <v>#NUM!</v>
      </c>
      <c r="O44" s="77">
        <f t="shared" si="14"/>
        <v>-4.453646802444954</v>
      </c>
      <c r="P44" s="74">
        <f t="shared" si="9"/>
        <v>2.932153143350476</v>
      </c>
      <c r="Q44" s="78" t="e">
        <f t="shared" si="7"/>
        <v>#NUM!</v>
      </c>
      <c r="R44" s="79" t="e">
        <f t="shared" si="8"/>
        <v>#NUM!</v>
      </c>
    </row>
    <row r="45" spans="9:18" ht="12.75">
      <c r="I45" s="73">
        <f t="shared" si="6"/>
        <v>-28</v>
      </c>
      <c r="J45" s="74">
        <f t="shared" si="10"/>
        <v>0.46820962856429205</v>
      </c>
      <c r="K45" s="74">
        <f t="shared" si="11"/>
        <v>22.96568228107853</v>
      </c>
      <c r="L45" s="75">
        <f t="shared" si="12"/>
        <v>-16.280329398993732</v>
      </c>
      <c r="M45" s="75">
        <f t="shared" si="5"/>
        <v>6.685352882084796</v>
      </c>
      <c r="N45" s="76" t="e">
        <f t="shared" si="13"/>
        <v>#NUM!</v>
      </c>
      <c r="O45" s="77">
        <f t="shared" si="14"/>
        <v>-4.605516030929589</v>
      </c>
      <c r="P45" s="74">
        <f t="shared" si="9"/>
        <v>3.0019663134302492</v>
      </c>
      <c r="Q45" s="78" t="e">
        <f t="shared" si="7"/>
        <v>#NUM!</v>
      </c>
      <c r="R45" s="79" t="e">
        <f t="shared" si="8"/>
        <v>#NUM!</v>
      </c>
    </row>
    <row r="46" spans="9:18" ht="12.75">
      <c r="I46" s="73">
        <f t="shared" si="6"/>
        <v>-29</v>
      </c>
      <c r="J46" s="74">
        <f t="shared" si="10"/>
        <v>0.501521171442417</v>
      </c>
      <c r="K46" s="74">
        <f t="shared" si="11"/>
        <v>24.59961345925056</v>
      </c>
      <c r="L46" s="75">
        <f t="shared" si="12"/>
        <v>-17.914260577165763</v>
      </c>
      <c r="M46" s="75">
        <f t="shared" si="5"/>
        <v>6.685352882084796</v>
      </c>
      <c r="N46" s="76" t="e">
        <f t="shared" si="13"/>
        <v>#NUM!</v>
      </c>
      <c r="O46" s="77">
        <f t="shared" si="14"/>
        <v>-4.755982374616567</v>
      </c>
      <c r="P46" s="74">
        <f t="shared" si="9"/>
        <v>3.0717794835100225</v>
      </c>
      <c r="Q46" s="78" t="e">
        <f t="shared" si="7"/>
        <v>#NUM!</v>
      </c>
      <c r="R46" s="79" t="e">
        <f t="shared" si="8"/>
        <v>#NUM!</v>
      </c>
    </row>
    <row r="47" spans="9:18" ht="12.75">
      <c r="I47" s="73">
        <f t="shared" si="6"/>
        <v>-30</v>
      </c>
      <c r="J47" s="74">
        <f t="shared" si="10"/>
        <v>0.5358983848622452</v>
      </c>
      <c r="K47" s="74">
        <f t="shared" si="11"/>
        <v>26.285815777493127</v>
      </c>
      <c r="L47" s="75">
        <f t="shared" si="12"/>
        <v>-19.60046289540833</v>
      </c>
      <c r="M47" s="75">
        <f t="shared" si="5"/>
        <v>6.685352882084796</v>
      </c>
      <c r="N47" s="76" t="e">
        <f t="shared" si="13"/>
        <v>#NUM!</v>
      </c>
      <c r="O47" s="77">
        <f t="shared" si="14"/>
        <v>-4.904999999999999</v>
      </c>
      <c r="P47" s="74">
        <f t="shared" si="9"/>
        <v>3.141592653589796</v>
      </c>
      <c r="Q47" s="78" t="e">
        <f t="shared" si="7"/>
        <v>#NUM!</v>
      </c>
      <c r="R47" s="79" t="e">
        <f t="shared" si="8"/>
        <v>#NUM!</v>
      </c>
    </row>
    <row r="48" spans="9:18" ht="12.75">
      <c r="I48" s="73">
        <f t="shared" si="6"/>
        <v>-31</v>
      </c>
      <c r="J48" s="74">
        <f t="shared" si="10"/>
        <v>0.5713307971915507</v>
      </c>
      <c r="K48" s="74">
        <f t="shared" si="11"/>
        <v>28.023775602245564</v>
      </c>
      <c r="L48" s="75">
        <f t="shared" si="12"/>
        <v>-21.338422720160768</v>
      </c>
      <c r="M48" s="75">
        <f t="shared" si="5"/>
        <v>6.685352882084796</v>
      </c>
      <c r="N48" s="76" t="e">
        <f t="shared" si="13"/>
        <v>#NUM!</v>
      </c>
      <c r="O48" s="77">
        <f t="shared" si="14"/>
        <v>-5.052523514867632</v>
      </c>
      <c r="P48" s="74">
        <f t="shared" si="9"/>
        <v>3.211405823669569</v>
      </c>
      <c r="Q48" s="78" t="e">
        <f t="shared" si="7"/>
        <v>#NUM!</v>
      </c>
      <c r="R48" s="79" t="e">
        <f t="shared" si="8"/>
        <v>#NUM!</v>
      </c>
    </row>
    <row r="49" spans="9:18" ht="12.75">
      <c r="I49" s="73">
        <f t="shared" si="6"/>
        <v>-32</v>
      </c>
      <c r="J49" s="74">
        <f t="shared" si="10"/>
        <v>0.6078076153742962</v>
      </c>
      <c r="K49" s="74">
        <f t="shared" si="11"/>
        <v>29.81296353410923</v>
      </c>
      <c r="L49" s="75">
        <f t="shared" si="12"/>
        <v>-23.127610652024433</v>
      </c>
      <c r="M49" s="75">
        <f t="shared" si="5"/>
        <v>6.685352882084796</v>
      </c>
      <c r="N49" s="76" t="e">
        <f t="shared" si="13"/>
        <v>#NUM!</v>
      </c>
      <c r="O49" s="77">
        <f t="shared" si="14"/>
        <v>-5.19850798212774</v>
      </c>
      <c r="P49" s="74">
        <f t="shared" si="9"/>
        <v>3.2812189937493423</v>
      </c>
      <c r="Q49" s="78" t="e">
        <f t="shared" si="7"/>
        <v>#NUM!</v>
      </c>
      <c r="R49" s="79" t="e">
        <f t="shared" si="8"/>
        <v>#NUM!</v>
      </c>
    </row>
    <row r="50" spans="9:18" ht="12.75">
      <c r="I50" s="73">
        <f t="shared" si="6"/>
        <v>-33</v>
      </c>
      <c r="J50" s="74">
        <f t="shared" si="10"/>
        <v>0.6453177282183038</v>
      </c>
      <c r="K50" s="74">
        <f t="shared" si="11"/>
        <v>31.652834569107803</v>
      </c>
      <c r="L50" s="75">
        <f t="shared" si="12"/>
        <v>-24.967481687023007</v>
      </c>
      <c r="M50" s="75">
        <f t="shared" si="5"/>
        <v>6.685352882084796</v>
      </c>
      <c r="N50" s="76" t="e">
        <f t="shared" si="13"/>
        <v>#NUM!</v>
      </c>
      <c r="O50" s="77">
        <f t="shared" si="14"/>
        <v>-5.342908933497417</v>
      </c>
      <c r="P50" s="74">
        <f t="shared" si="9"/>
        <v>3.3510321638291156</v>
      </c>
      <c r="Q50" s="78" t="e">
        <f t="shared" si="7"/>
        <v>#NUM!</v>
      </c>
      <c r="R50" s="79" t="e">
        <f t="shared" si="8"/>
        <v>#NUM!</v>
      </c>
    </row>
    <row r="51" spans="9:18" ht="12.75">
      <c r="I51" s="73">
        <f t="shared" si="6"/>
        <v>-34</v>
      </c>
      <c r="J51" s="74">
        <f t="shared" si="10"/>
        <v>0.6838497097798335</v>
      </c>
      <c r="K51" s="74">
        <f t="shared" si="11"/>
        <v>33.54282826470084</v>
      </c>
      <c r="L51" s="75">
        <f t="shared" si="12"/>
        <v>-26.85747538261604</v>
      </c>
      <c r="M51" s="75">
        <f t="shared" si="5"/>
        <v>6.685352882084796</v>
      </c>
      <c r="N51" s="76" t="e">
        <f t="shared" si="13"/>
        <v>#NUM!</v>
      </c>
      <c r="O51" s="77">
        <f t="shared" si="14"/>
        <v>-5.485682383048028</v>
      </c>
      <c r="P51" s="74">
        <f t="shared" si="9"/>
        <v>3.420845333908889</v>
      </c>
      <c r="Q51" s="78" t="e">
        <f t="shared" si="7"/>
        <v>#NUM!</v>
      </c>
      <c r="R51" s="79" t="e">
        <f t="shared" si="8"/>
        <v>#NUM!</v>
      </c>
    </row>
    <row r="52" spans="9:18" ht="12.75">
      <c r="I52" s="73">
        <f t="shared" si="6"/>
        <v>-35</v>
      </c>
      <c r="J52" s="74">
        <f t="shared" si="10"/>
        <v>0.7233918228440328</v>
      </c>
      <c r="K52" s="74">
        <f t="shared" si="11"/>
        <v>35.482368910499815</v>
      </c>
      <c r="L52" s="75">
        <f t="shared" si="12"/>
        <v>-28.79701602841502</v>
      </c>
      <c r="M52" s="75">
        <f t="shared" si="5"/>
        <v>6.685352882084796</v>
      </c>
      <c r="N52" s="76" t="e">
        <f t="shared" si="13"/>
        <v>#NUM!</v>
      </c>
      <c r="O52" s="77">
        <f t="shared" si="14"/>
        <v>-5.626784840603762</v>
      </c>
      <c r="P52" s="74">
        <f t="shared" si="9"/>
        <v>3.490658503988662</v>
      </c>
      <c r="Q52" s="78" t="e">
        <f t="shared" si="7"/>
        <v>#NUM!</v>
      </c>
      <c r="R52" s="79" t="e">
        <f t="shared" si="8"/>
        <v>#NUM!</v>
      </c>
    </row>
    <row r="53" spans="9:18" ht="12.75">
      <c r="I53" s="73">
        <f t="shared" si="6"/>
        <v>-36</v>
      </c>
      <c r="J53" s="74">
        <f t="shared" si="10"/>
        <v>0.7639320225002102</v>
      </c>
      <c r="K53" s="74">
        <f t="shared" si="11"/>
        <v>37.47086570363531</v>
      </c>
      <c r="L53" s="75">
        <f t="shared" si="12"/>
        <v>-30.785512821550515</v>
      </c>
      <c r="M53" s="75">
        <f t="shared" si="5"/>
        <v>6.685352882084796</v>
      </c>
      <c r="N53" s="76" t="e">
        <f t="shared" si="13"/>
        <v>#NUM!</v>
      </c>
      <c r="O53" s="77">
        <f t="shared" si="14"/>
        <v>-5.766173324989162</v>
      </c>
      <c r="P53" s="74">
        <f t="shared" si="9"/>
        <v>3.5604716740684355</v>
      </c>
      <c r="Q53" s="78" t="e">
        <f t="shared" si="7"/>
        <v>#NUM!</v>
      </c>
      <c r="R53" s="79" t="e">
        <f t="shared" si="8"/>
        <v>#NUM!</v>
      </c>
    </row>
    <row r="54" spans="9:18" ht="12.75">
      <c r="I54" s="73">
        <f t="shared" si="6"/>
        <v>-37</v>
      </c>
      <c r="J54" s="74">
        <f t="shared" si="10"/>
        <v>0.8054579598108287</v>
      </c>
      <c r="K54" s="74">
        <f t="shared" si="11"/>
        <v>39.50771292872115</v>
      </c>
      <c r="L54" s="75">
        <f t="shared" si="12"/>
        <v>-32.82236004663635</v>
      </c>
      <c r="M54" s="75">
        <f t="shared" si="5"/>
        <v>6.6853528820848</v>
      </c>
      <c r="N54" s="76" t="e">
        <f t="shared" si="13"/>
        <v>#NUM!</v>
      </c>
      <c r="O54" s="77">
        <f t="shared" si="14"/>
        <v>-5.903805377121595</v>
      </c>
      <c r="P54" s="74">
        <f t="shared" si="9"/>
        <v>3.6302848441482087</v>
      </c>
      <c r="Q54" s="78" t="e">
        <f t="shared" si="7"/>
        <v>#NUM!</v>
      </c>
      <c r="R54" s="79" t="e">
        <f t="shared" si="8"/>
        <v>#NUM!</v>
      </c>
    </row>
    <row r="55" spans="9:18" ht="12.75">
      <c r="I55" s="73">
        <f t="shared" si="6"/>
        <v>-38</v>
      </c>
      <c r="J55" s="74">
        <f t="shared" si="10"/>
        <v>0.8479569855731119</v>
      </c>
      <c r="K55" s="74">
        <f t="shared" si="11"/>
        <v>41.59229014236114</v>
      </c>
      <c r="L55" s="75">
        <f t="shared" si="12"/>
        <v>-34.906937260276344</v>
      </c>
      <c r="M55" s="75">
        <f t="shared" si="5"/>
        <v>6.6853528820848</v>
      </c>
      <c r="N55" s="76" t="e">
        <f t="shared" si="13"/>
        <v>#NUM!</v>
      </c>
      <c r="O55" s="77">
        <f t="shared" si="14"/>
        <v>-6.039639072944707</v>
      </c>
      <c r="P55" s="74">
        <f t="shared" si="9"/>
        <v>3.700098014227982</v>
      </c>
      <c r="Q55" s="78" t="e">
        <f t="shared" si="7"/>
        <v>#NUM!</v>
      </c>
      <c r="R55" s="79" t="e">
        <f t="shared" si="8"/>
        <v>#NUM!</v>
      </c>
    </row>
    <row r="56" spans="9:18" ht="12.75">
      <c r="I56" s="73">
        <f t="shared" si="6"/>
        <v>-39</v>
      </c>
      <c r="J56" s="74">
        <f t="shared" si="10"/>
        <v>0.8914161541721164</v>
      </c>
      <c r="K56" s="74">
        <f t="shared" si="11"/>
        <v>43.723962362142316</v>
      </c>
      <c r="L56" s="75">
        <f t="shared" si="12"/>
        <v>-37.03860948005752</v>
      </c>
      <c r="M56" s="75">
        <f t="shared" si="5"/>
        <v>6.6853528820848</v>
      </c>
      <c r="N56" s="76" t="e">
        <f t="shared" si="13"/>
        <v>#NUM!</v>
      </c>
      <c r="O56" s="77">
        <f t="shared" si="14"/>
        <v>-6.173633036198906</v>
      </c>
      <c r="P56" s="74">
        <f t="shared" si="9"/>
        <v>3.7699111843077553</v>
      </c>
      <c r="Q56" s="78" t="e">
        <f t="shared" si="7"/>
        <v>#NUM!</v>
      </c>
      <c r="R56" s="79" t="e">
        <f t="shared" si="8"/>
        <v>#NUM!</v>
      </c>
    </row>
    <row r="57" spans="9:18" ht="12.75">
      <c r="I57" s="73">
        <f t="shared" si="6"/>
        <v>-40</v>
      </c>
      <c r="J57" s="74">
        <f t="shared" si="10"/>
        <v>0.935822227524088</v>
      </c>
      <c r="K57" s="74">
        <f t="shared" si="11"/>
        <v>45.902080260056515</v>
      </c>
      <c r="L57" s="75">
        <f t="shared" si="12"/>
        <v>-39.216727377971715</v>
      </c>
      <c r="M57" s="75">
        <f t="shared" si="5"/>
        <v>6.6853528820848</v>
      </c>
      <c r="N57" s="76" t="e">
        <f t="shared" si="13"/>
        <v>#NUM!</v>
      </c>
      <c r="O57" s="77">
        <f t="shared" si="14"/>
        <v>-6.30574645102495</v>
      </c>
      <c r="P57" s="74">
        <f t="shared" si="9"/>
        <v>3.8397243543875286</v>
      </c>
      <c r="Q57" s="78" t="e">
        <f t="shared" si="7"/>
        <v>#NUM!</v>
      </c>
      <c r="R57" s="79" t="e">
        <f t="shared" si="8"/>
        <v>#NUM!</v>
      </c>
    </row>
    <row r="58" spans="9:18" ht="12.75">
      <c r="I58" s="73">
        <f t="shared" si="6"/>
        <v>-41</v>
      </c>
      <c r="J58" s="74">
        <f t="shared" si="10"/>
        <v>0.9811616791089115</v>
      </c>
      <c r="K58" s="74">
        <f t="shared" si="11"/>
        <v>48.12598036029211</v>
      </c>
      <c r="L58" s="75">
        <f t="shared" si="12"/>
        <v>-41.44062747820731</v>
      </c>
      <c r="M58" s="75">
        <f t="shared" si="5"/>
        <v>6.6853528820848</v>
      </c>
      <c r="N58" s="76" t="e">
        <f t="shared" si="13"/>
        <v>#NUM!</v>
      </c>
      <c r="O58" s="77">
        <f t="shared" si="14"/>
        <v>-6.435939074396876</v>
      </c>
      <c r="P58" s="74">
        <f t="shared" si="9"/>
        <v>3.909537524467302</v>
      </c>
      <c r="Q58" s="78" t="e">
        <f t="shared" si="7"/>
        <v>#NUM!</v>
      </c>
      <c r="R58" s="79" t="e">
        <f t="shared" si="8"/>
        <v>#NUM!</v>
      </c>
    </row>
    <row r="59" spans="9:18" ht="12.75">
      <c r="I59" s="73">
        <f t="shared" si="6"/>
        <v>-42</v>
      </c>
      <c r="J59" s="74">
        <f t="shared" si="10"/>
        <v>1.027420698090423</v>
      </c>
      <c r="K59" s="74">
        <f t="shared" si="11"/>
        <v>50.394985241335256</v>
      </c>
      <c r="L59" s="75">
        <f t="shared" si="12"/>
        <v>-43.709632359250456</v>
      </c>
      <c r="M59" s="75">
        <f t="shared" si="5"/>
        <v>6.6853528820848</v>
      </c>
      <c r="N59" s="76" t="e">
        <f t="shared" si="13"/>
        <v>#NUM!</v>
      </c>
      <c r="O59" s="77">
        <f t="shared" si="14"/>
        <v>-6.5641712483804</v>
      </c>
      <c r="P59" s="74">
        <f t="shared" si="9"/>
        <v>3.979350694547075</v>
      </c>
      <c r="Q59" s="78" t="e">
        <f t="shared" si="7"/>
        <v>#NUM!</v>
      </c>
      <c r="R59" s="79" t="e">
        <f t="shared" si="8"/>
        <v>#NUM!</v>
      </c>
    </row>
    <row r="60" spans="9:18" ht="12.75">
      <c r="I60" s="73">
        <f t="shared" si="6"/>
        <v>-43</v>
      </c>
      <c r="J60" s="74">
        <f t="shared" si="10"/>
        <v>1.0745851935233177</v>
      </c>
      <c r="K60" s="74">
        <f t="shared" si="11"/>
        <v>52.70840374231874</v>
      </c>
      <c r="L60" s="75">
        <f t="shared" si="12"/>
        <v>-46.02305086023394</v>
      </c>
      <c r="M60" s="75">
        <f t="shared" si="5"/>
        <v>6.6853528820848</v>
      </c>
      <c r="N60" s="76" t="e">
        <f t="shared" si="13"/>
        <v>#NUM!</v>
      </c>
      <c r="O60" s="77">
        <f t="shared" si="14"/>
        <v>-6.690403912213111</v>
      </c>
      <c r="P60" s="74">
        <f t="shared" si="9"/>
        <v>4.049163864626848</v>
      </c>
      <c r="Q60" s="78" t="e">
        <f t="shared" si="7"/>
        <v>#NUM!</v>
      </c>
      <c r="R60" s="79" t="e">
        <f t="shared" si="8"/>
        <v>#NUM!</v>
      </c>
    </row>
    <row r="61" spans="9:18" ht="12.75">
      <c r="I61" s="73">
        <f t="shared" si="6"/>
        <v>-44</v>
      </c>
      <c r="J61" s="74">
        <f t="shared" si="10"/>
        <v>1.1226407986453952</v>
      </c>
      <c r="K61" s="74">
        <f t="shared" si="11"/>
        <v>55.06553117355664</v>
      </c>
      <c r="L61" s="75">
        <f t="shared" si="12"/>
        <v>-48.38017829147184</v>
      </c>
      <c r="M61" s="75">
        <f t="shared" si="5"/>
        <v>6.6853528820848</v>
      </c>
      <c r="N61" s="76" t="e">
        <f t="shared" si="13"/>
        <v>#NUM!</v>
      </c>
      <c r="O61" s="77">
        <f t="shared" si="14"/>
        <v>-6.8145986142027635</v>
      </c>
      <c r="P61" s="74">
        <f t="shared" si="9"/>
        <v>4.118977034706622</v>
      </c>
      <c r="Q61" s="78" t="e">
        <f t="shared" si="7"/>
        <v>#NUM!</v>
      </c>
      <c r="R61" s="79" t="e">
        <f t="shared" si="8"/>
        <v>#NUM!</v>
      </c>
    </row>
    <row r="62" spans="9:18" ht="12.75">
      <c r="I62" s="73">
        <f t="shared" si="6"/>
        <v>-45</v>
      </c>
      <c r="J62" s="74">
        <f t="shared" si="10"/>
        <v>1.1715728752538097</v>
      </c>
      <c r="K62" s="74">
        <f t="shared" si="11"/>
        <v>57.46564953119937</v>
      </c>
      <c r="L62" s="75">
        <f t="shared" si="12"/>
        <v>-50.78029664911457</v>
      </c>
      <c r="M62" s="75">
        <f t="shared" si="5"/>
        <v>6.6853528820848</v>
      </c>
      <c r="N62" s="76" t="e">
        <f t="shared" si="13"/>
        <v>#NUM!</v>
      </c>
      <c r="O62" s="77">
        <f t="shared" si="14"/>
        <v>-6.936717523440031</v>
      </c>
      <c r="P62" s="74">
        <f t="shared" si="9"/>
        <v>4.188790204786395</v>
      </c>
      <c r="Q62" s="78" t="e">
        <f t="shared" si="7"/>
        <v>#NUM!</v>
      </c>
      <c r="R62" s="79" t="e">
        <f t="shared" si="8"/>
        <v>#NUM!</v>
      </c>
    </row>
    <row r="63" spans="9:18" ht="12.75">
      <c r="I63" s="73">
        <f t="shared" si="6"/>
        <v>-46</v>
      </c>
      <c r="J63" s="74">
        <f t="shared" si="10"/>
        <v>1.2213665181640105</v>
      </c>
      <c r="K63" s="74">
        <f t="shared" si="11"/>
        <v>59.90802771594472</v>
      </c>
      <c r="L63" s="75">
        <f t="shared" si="12"/>
        <v>-53.22267483385992</v>
      </c>
      <c r="M63" s="75">
        <f t="shared" si="5"/>
        <v>6.6853528820848</v>
      </c>
      <c r="N63" s="76" t="e">
        <f t="shared" si="13"/>
        <v>#NUM!</v>
      </c>
      <c r="O63" s="77">
        <f t="shared" si="14"/>
        <v>-7.056723441322168</v>
      </c>
      <c r="P63" s="74">
        <f t="shared" si="9"/>
        <v>4.258603374866168</v>
      </c>
      <c r="Q63" s="78" t="e">
        <f t="shared" si="7"/>
        <v>#NUM!</v>
      </c>
      <c r="R63" s="79" t="e">
        <f t="shared" si="8"/>
        <v>#NUM!</v>
      </c>
    </row>
    <row r="64" spans="9:18" ht="12.75">
      <c r="I64" s="73">
        <f t="shared" si="6"/>
        <v>-47</v>
      </c>
      <c r="J64" s="74">
        <f t="shared" si="10"/>
        <v>1.272006559750006</v>
      </c>
      <c r="K64" s="74">
        <f t="shared" si="11"/>
        <v>62.391921755737805</v>
      </c>
      <c r="L64" s="75">
        <f t="shared" si="12"/>
        <v>-55.706568873653005</v>
      </c>
      <c r="M64" s="75">
        <f t="shared" si="5"/>
        <v>6.6853528820848</v>
      </c>
      <c r="N64" s="76" t="e">
        <f t="shared" si="13"/>
        <v>#NUM!</v>
      </c>
      <c r="O64" s="77">
        <f t="shared" si="14"/>
        <v>-7.174579812884064</v>
      </c>
      <c r="P64" s="74">
        <f t="shared" si="9"/>
        <v>4.3284165449459415</v>
      </c>
      <c r="Q64" s="78" t="e">
        <f t="shared" si="7"/>
        <v>#NUM!</v>
      </c>
      <c r="R64" s="79" t="e">
        <f t="shared" si="8"/>
        <v>#NUM!</v>
      </c>
    </row>
    <row r="65" spans="9:18" ht="12.75">
      <c r="I65" s="73">
        <f t="shared" si="6"/>
        <v>-48</v>
      </c>
      <c r="J65" s="74">
        <f t="shared" si="10"/>
        <v>1.323477574564567</v>
      </c>
      <c r="K65" s="74">
        <f t="shared" si="11"/>
        <v>64.91657503239202</v>
      </c>
      <c r="L65" s="75">
        <f t="shared" si="12"/>
        <v>-58.23122215030722</v>
      </c>
      <c r="M65" s="75">
        <f t="shared" si="5"/>
        <v>6.6853528820848</v>
      </c>
      <c r="N65" s="76" t="e">
        <f t="shared" si="13"/>
        <v>#NUM!</v>
      </c>
      <c r="O65" s="77">
        <f t="shared" si="14"/>
        <v>-7.2902507379332375</v>
      </c>
      <c r="P65" s="74">
        <f t="shared" si="9"/>
        <v>4.398229715025715</v>
      </c>
      <c r="Q65" s="78" t="e">
        <f t="shared" si="7"/>
        <v>#NUM!</v>
      </c>
      <c r="R65" s="79" t="e">
        <f t="shared" si="8"/>
        <v>#NUM!</v>
      </c>
    </row>
    <row r="66" spans="9:18" ht="12.75">
      <c r="I66" s="73">
        <f t="shared" si="6"/>
        <v>-49</v>
      </c>
      <c r="J66" s="74">
        <f aca="true" t="shared" si="15" ref="J66:J97">λ*(1-COS(I66*PI()/180))</f>
        <v>1.375763884037971</v>
      </c>
      <c r="K66" s="74">
        <f aca="true" t="shared" si="16" ref="K66:K97">m*g*J66</f>
        <v>67.48121851206248</v>
      </c>
      <c r="L66" s="75">
        <f aca="true" t="shared" si="17" ref="L66:L97">Κ-K66</f>
        <v>-60.79586562997768</v>
      </c>
      <c r="M66" s="75">
        <f t="shared" si="5"/>
        <v>6.6853528820848</v>
      </c>
      <c r="N66" s="76" t="e">
        <f aca="true" t="shared" si="18" ref="N66:N97">((2*L66)/m)^(1/2)</f>
        <v>#NUM!</v>
      </c>
      <c r="O66" s="77">
        <f aca="true" t="shared" si="19" ref="O66:O97">(m*g*SIN(I66*PI()/180))/m</f>
        <v>-7.403700981985393</v>
      </c>
      <c r="P66" s="74">
        <f t="shared" si="9"/>
        <v>4.468042885105488</v>
      </c>
      <c r="Q66" s="78" t="e">
        <f t="shared" si="7"/>
        <v>#NUM!</v>
      </c>
      <c r="R66" s="79" t="e">
        <f t="shared" si="8"/>
        <v>#NUM!</v>
      </c>
    </row>
    <row r="67" spans="9:18" ht="12.75">
      <c r="I67" s="73">
        <f t="shared" si="6"/>
        <v>-50</v>
      </c>
      <c r="J67" s="74">
        <f t="shared" si="15"/>
        <v>1.4288495612538425</v>
      </c>
      <c r="K67" s="74">
        <f t="shared" si="16"/>
        <v>70.08507097950098</v>
      </c>
      <c r="L67" s="75">
        <f t="shared" si="17"/>
        <v>-63.399718097416184</v>
      </c>
      <c r="M67" s="75">
        <f aca="true" t="shared" si="20" ref="M67:M130">K67+L67</f>
        <v>6.6853528820848</v>
      </c>
      <c r="N67" s="76" t="e">
        <f t="shared" si="18"/>
        <v>#NUM!</v>
      </c>
      <c r="O67" s="77">
        <f t="shared" si="19"/>
        <v>-7.514895986997175</v>
      </c>
      <c r="P67" s="74">
        <f t="shared" si="9"/>
        <v>4.537856055185261</v>
      </c>
      <c r="Q67" s="78" t="e">
        <f t="shared" si="7"/>
        <v>#NUM!</v>
      </c>
      <c r="R67" s="79" t="e">
        <f t="shared" si="8"/>
        <v>#NUM!</v>
      </c>
    </row>
    <row r="68" spans="9:18" ht="12.75">
      <c r="I68" s="73">
        <f aca="true" t="shared" si="21" ref="I68:I131">I67-1</f>
        <v>-51</v>
      </c>
      <c r="J68" s="74">
        <f t="shared" si="15"/>
        <v>1.48271843580065</v>
      </c>
      <c r="K68" s="74">
        <f t="shared" si="16"/>
        <v>72.7273392760219</v>
      </c>
      <c r="L68" s="75">
        <f t="shared" si="17"/>
        <v>-66.0419863939371</v>
      </c>
      <c r="M68" s="75">
        <f t="shared" si="20"/>
        <v>6.6853528820848</v>
      </c>
      <c r="N68" s="76" t="e">
        <f t="shared" si="18"/>
        <v>#NUM!</v>
      </c>
      <c r="O68" s="77">
        <f t="shared" si="19"/>
        <v>-7.623801881892883</v>
      </c>
      <c r="P68" s="74">
        <f t="shared" si="9"/>
        <v>4.607669225265035</v>
      </c>
      <c r="Q68" s="78" t="e">
        <f aca="true" t="shared" si="22" ref="Q68:Q131">(P68-P67)/((N68+N67)/2)</f>
        <v>#NUM!</v>
      </c>
      <c r="R68" s="79" t="e">
        <f aca="true" t="shared" si="23" ref="R68:R131">R67+Q68</f>
        <v>#NUM!</v>
      </c>
    </row>
    <row r="69" spans="9:18" ht="12.75">
      <c r="I69" s="73">
        <f t="shared" si="21"/>
        <v>-52</v>
      </c>
      <c r="J69" s="74">
        <f t="shared" si="15"/>
        <v>1.5373540986973668</v>
      </c>
      <c r="K69" s="74">
        <f t="shared" si="16"/>
        <v>75.40721854110585</v>
      </c>
      <c r="L69" s="75">
        <f t="shared" si="17"/>
        <v>-68.72186565902105</v>
      </c>
      <c r="M69" s="75">
        <f t="shared" si="20"/>
        <v>6.6853528820848</v>
      </c>
      <c r="N69" s="76" t="e">
        <f t="shared" si="18"/>
        <v>#NUM!</v>
      </c>
      <c r="O69" s="77">
        <f t="shared" si="19"/>
        <v>-7.730385492881943</v>
      </c>
      <c r="P69" s="74">
        <f aca="true" t="shared" si="24" ref="P69:P132">P68+$P$3</f>
        <v>4.677482395344808</v>
      </c>
      <c r="Q69" s="78" t="e">
        <f t="shared" si="22"/>
        <v>#NUM!</v>
      </c>
      <c r="R69" s="79" t="e">
        <f t="shared" si="23"/>
        <v>#NUM!</v>
      </c>
    </row>
    <row r="70" spans="9:18" ht="12.75">
      <c r="I70" s="73">
        <f t="shared" si="21"/>
        <v>-53</v>
      </c>
      <c r="J70" s="74">
        <f t="shared" si="15"/>
        <v>1.5927399073918065</v>
      </c>
      <c r="K70" s="74">
        <f t="shared" si="16"/>
        <v>78.12389245756812</v>
      </c>
      <c r="L70" s="75">
        <f t="shared" si="17"/>
        <v>-71.43853957548332</v>
      </c>
      <c r="M70" s="75">
        <f t="shared" si="20"/>
        <v>6.6853528820848</v>
      </c>
      <c r="N70" s="76" t="e">
        <f t="shared" si="18"/>
        <v>#NUM!</v>
      </c>
      <c r="O70" s="77">
        <f t="shared" si="19"/>
        <v>-7.834614353563943</v>
      </c>
      <c r="P70" s="74">
        <f t="shared" si="24"/>
        <v>4.747295565424581</v>
      </c>
      <c r="Q70" s="78" t="e">
        <f t="shared" si="22"/>
        <v>#NUM!</v>
      </c>
      <c r="R70" s="79" t="e">
        <f t="shared" si="23"/>
        <v>#NUM!</v>
      </c>
    </row>
    <row r="71" spans="9:18" ht="12.75">
      <c r="I71" s="73">
        <f t="shared" si="21"/>
        <v>-54</v>
      </c>
      <c r="J71" s="74">
        <f t="shared" si="15"/>
        <v>1.6488589908301075</v>
      </c>
      <c r="K71" s="74">
        <f t="shared" si="16"/>
        <v>80.87653350021678</v>
      </c>
      <c r="L71" s="75">
        <f t="shared" si="17"/>
        <v>-74.19118061813198</v>
      </c>
      <c r="M71" s="75">
        <f t="shared" si="20"/>
        <v>6.6853528820848</v>
      </c>
      <c r="N71" s="76" t="e">
        <f t="shared" si="18"/>
        <v>#NUM!</v>
      </c>
      <c r="O71" s="77">
        <f t="shared" si="19"/>
        <v>-7.936456714818235</v>
      </c>
      <c r="P71" s="74">
        <f t="shared" si="24"/>
        <v>4.8171087355043545</v>
      </c>
      <c r="Q71" s="78" t="e">
        <f t="shared" si="22"/>
        <v>#NUM!</v>
      </c>
      <c r="R71" s="79" t="e">
        <f t="shared" si="23"/>
        <v>#NUM!</v>
      </c>
    </row>
    <row r="72" spans="9:18" ht="12.75">
      <c r="I72" s="73">
        <f t="shared" si="21"/>
        <v>-55</v>
      </c>
      <c r="J72" s="74">
        <f t="shared" si="15"/>
        <v>1.7056942545958154</v>
      </c>
      <c r="K72" s="74">
        <f t="shared" si="16"/>
        <v>83.66430318792474</v>
      </c>
      <c r="L72" s="75">
        <f t="shared" si="17"/>
        <v>-76.97895030583994</v>
      </c>
      <c r="M72" s="75">
        <f t="shared" si="20"/>
        <v>6.6853528820848</v>
      </c>
      <c r="N72" s="76" t="e">
        <f t="shared" si="18"/>
        <v>#NUM!</v>
      </c>
      <c r="O72" s="77">
        <f t="shared" si="19"/>
        <v>-8.03588155447501</v>
      </c>
      <c r="P72" s="74">
        <f t="shared" si="24"/>
        <v>4.886921905584128</v>
      </c>
      <c r="Q72" s="78" t="e">
        <f t="shared" si="22"/>
        <v>#NUM!</v>
      </c>
      <c r="R72" s="79" t="e">
        <f t="shared" si="23"/>
        <v>#NUM!</v>
      </c>
    </row>
    <row r="73" spans="9:18" ht="12.75">
      <c r="I73" s="73">
        <f t="shared" si="21"/>
        <v>-56</v>
      </c>
      <c r="J73" s="74">
        <f t="shared" si="15"/>
        <v>1.7632283861170128</v>
      </c>
      <c r="K73" s="74">
        <f t="shared" si="16"/>
        <v>86.48635233903948</v>
      </c>
      <c r="L73" s="75">
        <f t="shared" si="17"/>
        <v>-79.80099945695468</v>
      </c>
      <c r="M73" s="75">
        <f t="shared" si="20"/>
        <v>6.6853528820848</v>
      </c>
      <c r="N73" s="76" t="e">
        <f t="shared" si="18"/>
        <v>#NUM!</v>
      </c>
      <c r="O73" s="77">
        <f t="shared" si="19"/>
        <v>-8.13285858676496</v>
      </c>
      <c r="P73" s="74">
        <f t="shared" si="24"/>
        <v>4.956735075663901</v>
      </c>
      <c r="Q73" s="78" t="e">
        <f t="shared" si="22"/>
        <v>#NUM!</v>
      </c>
      <c r="R73" s="79" t="e">
        <f t="shared" si="23"/>
        <v>#NUM!</v>
      </c>
    </row>
    <row r="74" spans="9:18" ht="12.75">
      <c r="I74" s="73">
        <f t="shared" si="21"/>
        <v>-57</v>
      </c>
      <c r="J74" s="74">
        <f t="shared" si="15"/>
        <v>1.8214438599398912</v>
      </c>
      <c r="K74" s="74">
        <f t="shared" si="16"/>
        <v>89.34182133005167</v>
      </c>
      <c r="L74" s="75">
        <f t="shared" si="17"/>
        <v>-82.65646844796687</v>
      </c>
      <c r="M74" s="75">
        <f t="shared" si="20"/>
        <v>6.6853528820848</v>
      </c>
      <c r="N74" s="76" t="e">
        <f t="shared" si="18"/>
        <v>#NUM!</v>
      </c>
      <c r="O74" s="77">
        <f t="shared" si="19"/>
        <v>-8.22735827154461</v>
      </c>
      <c r="P74" s="74">
        <f t="shared" si="24"/>
        <v>5.026548245743674</v>
      </c>
      <c r="Q74" s="78" t="e">
        <f t="shared" si="22"/>
        <v>#NUM!</v>
      </c>
      <c r="R74" s="79" t="e">
        <f t="shared" si="23"/>
        <v>#NUM!</v>
      </c>
    </row>
    <row r="75" spans="9:18" ht="12.75">
      <c r="I75" s="73">
        <f t="shared" si="21"/>
        <v>-58</v>
      </c>
      <c r="J75" s="74">
        <f t="shared" si="15"/>
        <v>1.8803229430671804</v>
      </c>
      <c r="K75" s="74">
        <f t="shared" si="16"/>
        <v>92.22984035744521</v>
      </c>
      <c r="L75" s="75">
        <f t="shared" si="17"/>
        <v>-85.54448747536041</v>
      </c>
      <c r="M75" s="75">
        <f t="shared" si="20"/>
        <v>6.6853528820848</v>
      </c>
      <c r="N75" s="76" t="e">
        <f t="shared" si="18"/>
        <v>#NUM!</v>
      </c>
      <c r="O75" s="77">
        <f t="shared" si="19"/>
        <v>-8.31935182329454</v>
      </c>
      <c r="P75" s="74">
        <f t="shared" si="24"/>
        <v>5.096361415823448</v>
      </c>
      <c r="Q75" s="78" t="e">
        <f t="shared" si="22"/>
        <v>#NUM!</v>
      </c>
      <c r="R75" s="79" t="e">
        <f t="shared" si="23"/>
        <v>#NUM!</v>
      </c>
    </row>
    <row r="76" spans="9:18" ht="12.75">
      <c r="I76" s="73">
        <f t="shared" si="21"/>
        <v>-59</v>
      </c>
      <c r="J76" s="74">
        <f t="shared" si="15"/>
        <v>1.9398477003597825</v>
      </c>
      <c r="K76" s="74">
        <f t="shared" si="16"/>
        <v>95.14952970264734</v>
      </c>
      <c r="L76" s="75">
        <f t="shared" si="17"/>
        <v>-88.46417682056254</v>
      </c>
      <c r="M76" s="75">
        <f t="shared" si="20"/>
        <v>6.6853528820848</v>
      </c>
      <c r="N76" s="76" t="e">
        <f t="shared" si="18"/>
        <v>#NUM!</v>
      </c>
      <c r="O76" s="77">
        <f t="shared" si="19"/>
        <v>-8.40881121988772</v>
      </c>
      <c r="P76" s="74">
        <f t="shared" si="24"/>
        <v>5.166174585903221</v>
      </c>
      <c r="Q76" s="78" t="e">
        <f t="shared" si="22"/>
        <v>#NUM!</v>
      </c>
      <c r="R76" s="79" t="e">
        <f t="shared" si="23"/>
        <v>#NUM!</v>
      </c>
    </row>
    <row r="77" spans="9:18" ht="12.75">
      <c r="I77" s="73">
        <f t="shared" si="21"/>
        <v>-60</v>
      </c>
      <c r="J77" s="74">
        <f t="shared" si="15"/>
        <v>1.9999999999999996</v>
      </c>
      <c r="K77" s="74">
        <f t="shared" si="16"/>
        <v>98.09999999999998</v>
      </c>
      <c r="L77" s="75">
        <f t="shared" si="17"/>
        <v>-91.41464711791518</v>
      </c>
      <c r="M77" s="75">
        <f t="shared" si="20"/>
        <v>6.6853528820848</v>
      </c>
      <c r="N77" s="76" t="e">
        <f t="shared" si="18"/>
        <v>#NUM!</v>
      </c>
      <c r="O77" s="77">
        <f t="shared" si="19"/>
        <v>-8.495709211125343</v>
      </c>
      <c r="P77" s="74">
        <f t="shared" si="24"/>
        <v>5.235987755982994</v>
      </c>
      <c r="Q77" s="78" t="e">
        <f t="shared" si="22"/>
        <v>#NUM!</v>
      </c>
      <c r="R77" s="79" t="e">
        <f t="shared" si="23"/>
        <v>#NUM!</v>
      </c>
    </row>
    <row r="78" spans="9:18" ht="12.75">
      <c r="I78" s="73">
        <f t="shared" si="21"/>
        <v>-61</v>
      </c>
      <c r="J78" s="74">
        <f t="shared" si="15"/>
        <v>2.0607615190146515</v>
      </c>
      <c r="K78" s="74">
        <f t="shared" si="16"/>
        <v>101.08035250766866</v>
      </c>
      <c r="L78" s="75">
        <f t="shared" si="17"/>
        <v>-94.39499962558386</v>
      </c>
      <c r="M78" s="75">
        <f t="shared" si="20"/>
        <v>6.6853528820848</v>
      </c>
      <c r="N78" s="76" t="e">
        <f t="shared" si="18"/>
        <v>#NUM!</v>
      </c>
      <c r="O78" s="77">
        <f t="shared" si="19"/>
        <v>-8.580019327037473</v>
      </c>
      <c r="P78" s="74">
        <f t="shared" si="24"/>
        <v>5.305800926062767</v>
      </c>
      <c r="Q78" s="78" t="e">
        <f t="shared" si="22"/>
        <v>#NUM!</v>
      </c>
      <c r="R78" s="79" t="e">
        <f t="shared" si="23"/>
        <v>#NUM!</v>
      </c>
    </row>
    <row r="79" spans="9:18" ht="12.75">
      <c r="I79" s="73">
        <f t="shared" si="21"/>
        <v>-62</v>
      </c>
      <c r="J79" s="74">
        <f t="shared" si="15"/>
        <v>2.1221137488564366</v>
      </c>
      <c r="K79" s="74">
        <f t="shared" si="16"/>
        <v>104.08967938140822</v>
      </c>
      <c r="L79" s="75">
        <f t="shared" si="17"/>
        <v>-97.40432649932342</v>
      </c>
      <c r="M79" s="75">
        <f t="shared" si="20"/>
        <v>6.6853528820848</v>
      </c>
      <c r="N79" s="76" t="e">
        <f t="shared" si="18"/>
        <v>#NUM!</v>
      </c>
      <c r="O79" s="77">
        <f t="shared" si="19"/>
        <v>-8.661715885946073</v>
      </c>
      <c r="P79" s="74">
        <f t="shared" si="24"/>
        <v>5.375614096142541</v>
      </c>
      <c r="Q79" s="78" t="e">
        <f t="shared" si="22"/>
        <v>#NUM!</v>
      </c>
      <c r="R79" s="79" t="e">
        <f t="shared" si="23"/>
        <v>#NUM!</v>
      </c>
    </row>
    <row r="80" spans="9:18" ht="12.75">
      <c r="I80" s="73">
        <f t="shared" si="21"/>
        <v>-63</v>
      </c>
      <c r="J80" s="74">
        <f t="shared" si="15"/>
        <v>2.184038001041813</v>
      </c>
      <c r="K80" s="74">
        <f t="shared" si="16"/>
        <v>107.12706395110094</v>
      </c>
      <c r="L80" s="75">
        <f t="shared" si="17"/>
        <v>-100.44171106901614</v>
      </c>
      <c r="M80" s="75">
        <f t="shared" si="20"/>
        <v>6.6853528820848</v>
      </c>
      <c r="N80" s="76" t="e">
        <f t="shared" si="18"/>
        <v>#NUM!</v>
      </c>
      <c r="O80" s="77">
        <f t="shared" si="19"/>
        <v>-8.740774002287889</v>
      </c>
      <c r="P80" s="74">
        <f t="shared" si="24"/>
        <v>5.445427266222314</v>
      </c>
      <c r="Q80" s="78" t="e">
        <f t="shared" si="22"/>
        <v>#NUM!</v>
      </c>
      <c r="R80" s="79" t="e">
        <f t="shared" si="23"/>
        <v>#NUM!</v>
      </c>
    </row>
    <row r="81" spans="9:18" ht="12.75">
      <c r="I81" s="73">
        <f t="shared" si="21"/>
        <v>-64</v>
      </c>
      <c r="J81" s="74">
        <f t="shared" si="15"/>
        <v>2.2465154128436904</v>
      </c>
      <c r="K81" s="74">
        <f t="shared" si="16"/>
        <v>110.19158099998302</v>
      </c>
      <c r="L81" s="75">
        <f t="shared" si="17"/>
        <v>-103.50622811789822</v>
      </c>
      <c r="M81" s="75">
        <f t="shared" si="20"/>
        <v>6.6853528820848</v>
      </c>
      <c r="N81" s="76" t="e">
        <f t="shared" si="18"/>
        <v>#NUM!</v>
      </c>
      <c r="O81" s="77">
        <f t="shared" si="19"/>
        <v>-8.81716959419483</v>
      </c>
      <c r="P81" s="74">
        <f t="shared" si="24"/>
        <v>5.515240436302087</v>
      </c>
      <c r="Q81" s="78" t="e">
        <f t="shared" si="22"/>
        <v>#NUM!</v>
      </c>
      <c r="R81" s="79" t="e">
        <f t="shared" si="23"/>
        <v>#NUM!</v>
      </c>
    </row>
    <row r="82" spans="9:18" ht="12.75">
      <c r="I82" s="73">
        <f t="shared" si="21"/>
        <v>-65</v>
      </c>
      <c r="J82" s="74">
        <f t="shared" si="15"/>
        <v>2.309526953037202</v>
      </c>
      <c r="K82" s="74">
        <f t="shared" si="16"/>
        <v>113.28229704647477</v>
      </c>
      <c r="L82" s="75">
        <f t="shared" si="17"/>
        <v>-106.59694416438997</v>
      </c>
      <c r="M82" s="75">
        <f t="shared" si="20"/>
        <v>6.6853528820848</v>
      </c>
      <c r="N82" s="76" t="e">
        <f t="shared" si="18"/>
        <v>#NUM!</v>
      </c>
      <c r="O82" s="77">
        <f t="shared" si="19"/>
        <v>-8.890879390829536</v>
      </c>
      <c r="P82" s="74">
        <f t="shared" si="24"/>
        <v>5.5850536063818605</v>
      </c>
      <c r="Q82" s="78" t="e">
        <f t="shared" si="22"/>
        <v>#NUM!</v>
      </c>
      <c r="R82" s="79" t="e">
        <f t="shared" si="23"/>
        <v>#NUM!</v>
      </c>
    </row>
    <row r="83" spans="9:18" ht="12.75">
      <c r="I83" s="73">
        <f t="shared" si="21"/>
        <v>-66</v>
      </c>
      <c r="J83" s="74">
        <f t="shared" si="15"/>
        <v>2.3730534276967994</v>
      </c>
      <c r="K83" s="74">
        <f t="shared" si="16"/>
        <v>116.39827062852802</v>
      </c>
      <c r="L83" s="75">
        <f t="shared" si="17"/>
        <v>-109.71291774644322</v>
      </c>
      <c r="M83" s="75">
        <f t="shared" si="20"/>
        <v>6.6853528820848</v>
      </c>
      <c r="N83" s="76" t="e">
        <f t="shared" si="18"/>
        <v>#NUM!</v>
      </c>
      <c r="O83" s="77">
        <f t="shared" si="19"/>
        <v>-8.961880939473916</v>
      </c>
      <c r="P83" s="74">
        <f t="shared" si="24"/>
        <v>5.654866776461634</v>
      </c>
      <c r="Q83" s="78" t="e">
        <f t="shared" si="22"/>
        <v>#NUM!</v>
      </c>
      <c r="R83" s="79" t="e">
        <f t="shared" si="23"/>
        <v>#NUM!</v>
      </c>
    </row>
    <row r="84" spans="9:18" ht="12.75">
      <c r="I84" s="73">
        <f t="shared" si="21"/>
        <v>-67</v>
      </c>
      <c r="J84" s="74">
        <f t="shared" si="15"/>
        <v>2.4370754860429042</v>
      </c>
      <c r="K84" s="74">
        <f t="shared" si="16"/>
        <v>119.53855259040446</v>
      </c>
      <c r="L84" s="75">
        <f t="shared" si="17"/>
        <v>-112.85319970831966</v>
      </c>
      <c r="M84" s="75">
        <f t="shared" si="20"/>
        <v>6.6853528820848</v>
      </c>
      <c r="N84" s="76" t="e">
        <f t="shared" si="18"/>
        <v>#NUM!</v>
      </c>
      <c r="O84" s="77">
        <f t="shared" si="19"/>
        <v>-9.03015261236844</v>
      </c>
      <c r="P84" s="74">
        <f t="shared" si="24"/>
        <v>5.724679946541407</v>
      </c>
      <c r="Q84" s="78" t="e">
        <f t="shared" si="22"/>
        <v>#NUM!</v>
      </c>
      <c r="R84" s="79" t="e">
        <f t="shared" si="23"/>
        <v>#NUM!</v>
      </c>
    </row>
    <row r="85" spans="9:18" ht="12.75">
      <c r="I85" s="73">
        <f t="shared" si="21"/>
        <v>-68</v>
      </c>
      <c r="J85" s="74">
        <f t="shared" si="15"/>
        <v>2.501573626336352</v>
      </c>
      <c r="K85" s="74">
        <f t="shared" si="16"/>
        <v>122.70218637179808</v>
      </c>
      <c r="L85" s="75">
        <f t="shared" si="17"/>
        <v>-116.01683348971328</v>
      </c>
      <c r="M85" s="75">
        <f t="shared" si="20"/>
        <v>6.6853528820848</v>
      </c>
      <c r="N85" s="76" t="e">
        <f t="shared" si="18"/>
        <v>#NUM!</v>
      </c>
      <c r="O85" s="77">
        <f t="shared" si="19"/>
        <v>-9.095673613300185</v>
      </c>
      <c r="P85" s="74">
        <f t="shared" si="24"/>
        <v>5.79449311662118</v>
      </c>
      <c r="Q85" s="78" t="e">
        <f t="shared" si="22"/>
        <v>#NUM!</v>
      </c>
      <c r="R85" s="79" t="e">
        <f t="shared" si="23"/>
        <v>#NUM!</v>
      </c>
    </row>
    <row r="86" spans="9:18" ht="12.75">
      <c r="I86" s="73">
        <f t="shared" si="21"/>
        <v>-69</v>
      </c>
      <c r="J86" s="74">
        <f t="shared" si="15"/>
        <v>2.5665282018187985</v>
      </c>
      <c r="K86" s="74">
        <f t="shared" si="16"/>
        <v>125.88820829921208</v>
      </c>
      <c r="L86" s="75">
        <f t="shared" si="17"/>
        <v>-119.20285541712728</v>
      </c>
      <c r="M86" s="75">
        <f t="shared" si="20"/>
        <v>6.6853528820848</v>
      </c>
      <c r="N86" s="76" t="e">
        <f t="shared" si="18"/>
        <v>#NUM!</v>
      </c>
      <c r="O86" s="77">
        <f t="shared" si="19"/>
        <v>-9.15842398393755</v>
      </c>
      <c r="P86" s="74">
        <f t="shared" si="24"/>
        <v>5.864306286700954</v>
      </c>
      <c r="Q86" s="78" t="e">
        <f t="shared" si="22"/>
        <v>#NUM!</v>
      </c>
      <c r="R86" s="79" t="e">
        <f t="shared" si="23"/>
        <v>#NUM!</v>
      </c>
    </row>
    <row r="87" spans="9:18" ht="12.75">
      <c r="I87" s="73">
        <f t="shared" si="21"/>
        <v>-70</v>
      </c>
      <c r="J87" s="74">
        <f t="shared" si="15"/>
        <v>2.6319194266973245</v>
      </c>
      <c r="K87" s="74">
        <f t="shared" si="16"/>
        <v>129.0956478795038</v>
      </c>
      <c r="L87" s="75">
        <f t="shared" si="17"/>
        <v>-122.41029499741899</v>
      </c>
      <c r="M87" s="75">
        <f t="shared" si="20"/>
        <v>6.6853528820848</v>
      </c>
      <c r="N87" s="76" t="e">
        <f t="shared" si="18"/>
        <v>#NUM!</v>
      </c>
      <c r="O87" s="77">
        <f t="shared" si="19"/>
        <v>-9.21838460990976</v>
      </c>
      <c r="P87" s="74">
        <f t="shared" si="24"/>
        <v>5.934119456780727</v>
      </c>
      <c r="Q87" s="78" t="e">
        <f t="shared" si="22"/>
        <v>#NUM!</v>
      </c>
      <c r="R87" s="79" t="e">
        <f t="shared" si="23"/>
        <v>#NUM!</v>
      </c>
    </row>
    <row r="88" spans="9:18" ht="12.75">
      <c r="I88" s="73">
        <f t="shared" si="21"/>
        <v>-71</v>
      </c>
      <c r="J88" s="74">
        <f t="shared" si="15"/>
        <v>2.697727382171373</v>
      </c>
      <c r="K88" s="74">
        <f t="shared" si="16"/>
        <v>132.32352809550588</v>
      </c>
      <c r="L88" s="75">
        <f t="shared" si="17"/>
        <v>-125.63817521342108</v>
      </c>
      <c r="M88" s="75">
        <f t="shared" si="20"/>
        <v>6.6853528820848</v>
      </c>
      <c r="N88" s="76" t="e">
        <f t="shared" si="18"/>
        <v>#NUM!</v>
      </c>
      <c r="O88" s="77">
        <f t="shared" si="19"/>
        <v>-9.275537226629298</v>
      </c>
      <c r="P88" s="74">
        <f t="shared" si="24"/>
        <v>6.0039326268605</v>
      </c>
      <c r="Q88" s="78" t="e">
        <f t="shared" si="22"/>
        <v>#NUM!</v>
      </c>
      <c r="R88" s="79" t="e">
        <f t="shared" si="23"/>
        <v>#NUM!</v>
      </c>
    </row>
    <row r="89" spans="9:18" ht="12.75">
      <c r="I89" s="73">
        <f t="shared" si="21"/>
        <v>-72</v>
      </c>
      <c r="J89" s="74">
        <f t="shared" si="15"/>
        <v>2.76393202250021</v>
      </c>
      <c r="K89" s="74">
        <f t="shared" si="16"/>
        <v>135.57086570363532</v>
      </c>
      <c r="L89" s="75">
        <f t="shared" si="17"/>
        <v>-128.88551282155052</v>
      </c>
      <c r="M89" s="75">
        <f t="shared" si="20"/>
        <v>6.6853528820848</v>
      </c>
      <c r="N89" s="76" t="e">
        <f t="shared" si="18"/>
        <v>#NUM!</v>
      </c>
      <c r="O89" s="77">
        <f t="shared" si="19"/>
        <v>-9.329864424855456</v>
      </c>
      <c r="P89" s="74">
        <f t="shared" si="24"/>
        <v>6.0737457969402735</v>
      </c>
      <c r="Q89" s="78" t="e">
        <f t="shared" si="22"/>
        <v>#NUM!</v>
      </c>
      <c r="R89" s="79" t="e">
        <f t="shared" si="23"/>
        <v>#NUM!</v>
      </c>
    </row>
    <row r="90" spans="9:18" ht="12.75">
      <c r="I90" s="73">
        <f t="shared" si="21"/>
        <v>-73</v>
      </c>
      <c r="J90" s="74">
        <f t="shared" si="15"/>
        <v>2.830513181109053</v>
      </c>
      <c r="K90" s="74">
        <f t="shared" si="16"/>
        <v>138.83667153339906</v>
      </c>
      <c r="L90" s="75">
        <f t="shared" si="17"/>
        <v>-132.15131865131426</v>
      </c>
      <c r="M90" s="75">
        <f t="shared" si="20"/>
        <v>6.6853528820848</v>
      </c>
      <c r="N90" s="76" t="e">
        <f t="shared" si="18"/>
        <v>#NUM!</v>
      </c>
      <c r="O90" s="77">
        <f t="shared" si="19"/>
        <v>-9.38134965599738</v>
      </c>
      <c r="P90" s="74">
        <f t="shared" si="24"/>
        <v>6.143558967020047</v>
      </c>
      <c r="Q90" s="78" t="e">
        <f t="shared" si="22"/>
        <v>#NUM!</v>
      </c>
      <c r="R90" s="79" t="e">
        <f t="shared" si="23"/>
        <v>#NUM!</v>
      </c>
    </row>
    <row r="91" spans="9:18" ht="12.75">
      <c r="I91" s="73">
        <f t="shared" si="21"/>
        <v>-74</v>
      </c>
      <c r="J91" s="74">
        <f t="shared" si="15"/>
        <v>2.8974505767320036</v>
      </c>
      <c r="K91" s="74">
        <f t="shared" si="16"/>
        <v>142.11995078870478</v>
      </c>
      <c r="L91" s="75">
        <f t="shared" si="17"/>
        <v>-135.43459790661998</v>
      </c>
      <c r="M91" s="75">
        <f t="shared" si="20"/>
        <v>6.6853528820848</v>
      </c>
      <c r="N91" s="76" t="e">
        <f t="shared" si="18"/>
        <v>#NUM!</v>
      </c>
      <c r="O91" s="77">
        <f t="shared" si="19"/>
        <v>-9.42997723715491</v>
      </c>
      <c r="P91" s="74">
        <f t="shared" si="24"/>
        <v>6.21337213709982</v>
      </c>
      <c r="Q91" s="78" t="e">
        <f t="shared" si="22"/>
        <v>#NUM!</v>
      </c>
      <c r="R91" s="79" t="e">
        <f t="shared" si="23"/>
        <v>#NUM!</v>
      </c>
    </row>
    <row r="92" spans="9:18" ht="12.75">
      <c r="I92" s="73">
        <f t="shared" si="21"/>
        <v>-75</v>
      </c>
      <c r="J92" s="74">
        <f t="shared" si="15"/>
        <v>2.964723819589917</v>
      </c>
      <c r="K92" s="74">
        <f t="shared" si="16"/>
        <v>145.41970335088544</v>
      </c>
      <c r="L92" s="75">
        <f t="shared" si="17"/>
        <v>-138.73435046880064</v>
      </c>
      <c r="M92" s="75">
        <f t="shared" si="20"/>
        <v>6.6853528820848</v>
      </c>
      <c r="N92" s="76" t="e">
        <f t="shared" si="18"/>
        <v>#NUM!</v>
      </c>
      <c r="O92" s="77">
        <f t="shared" si="19"/>
        <v>-9.475732355895762</v>
      </c>
      <c r="P92" s="74">
        <f t="shared" si="24"/>
        <v>6.283185307179593</v>
      </c>
      <c r="Q92" s="78" t="e">
        <f t="shared" si="22"/>
        <v>#NUM!</v>
      </c>
      <c r="R92" s="79" t="e">
        <f t="shared" si="23"/>
        <v>#NUM!</v>
      </c>
    </row>
    <row r="93" spans="9:18" ht="12.75">
      <c r="I93" s="73">
        <f t="shared" si="21"/>
        <v>-76</v>
      </c>
      <c r="J93" s="74">
        <f t="shared" si="15"/>
        <v>3.0323124176013283</v>
      </c>
      <c r="K93" s="74">
        <f t="shared" si="16"/>
        <v>148.73492408334516</v>
      </c>
      <c r="L93" s="75">
        <f t="shared" si="17"/>
        <v>-142.04957120126036</v>
      </c>
      <c r="M93" s="75">
        <f t="shared" si="20"/>
        <v>6.6853528820848</v>
      </c>
      <c r="N93" s="76" t="e">
        <f t="shared" si="18"/>
        <v>#NUM!</v>
      </c>
      <c r="O93" s="77">
        <f t="shared" si="19"/>
        <v>-9.518601074767528</v>
      </c>
      <c r="P93" s="74">
        <f t="shared" si="24"/>
        <v>6.352998477259367</v>
      </c>
      <c r="Q93" s="78" t="e">
        <f t="shared" si="22"/>
        <v>#NUM!</v>
      </c>
      <c r="R93" s="79" t="e">
        <f t="shared" si="23"/>
        <v>#NUM!</v>
      </c>
    </row>
    <row r="94" spans="9:18" ht="12.75">
      <c r="I94" s="73">
        <f t="shared" si="21"/>
        <v>-77</v>
      </c>
      <c r="J94" s="74">
        <f t="shared" si="15"/>
        <v>3.1001957826245405</v>
      </c>
      <c r="K94" s="74">
        <f t="shared" si="16"/>
        <v>152.06460313773374</v>
      </c>
      <c r="L94" s="75">
        <f t="shared" si="17"/>
        <v>-145.37925025564894</v>
      </c>
      <c r="M94" s="75">
        <f t="shared" si="20"/>
        <v>6.6853528820848</v>
      </c>
      <c r="N94" s="76" t="e">
        <f t="shared" si="18"/>
        <v>#NUM!</v>
      </c>
      <c r="O94" s="77">
        <f t="shared" si="19"/>
        <v>-9.558570335543159</v>
      </c>
      <c r="P94" s="74">
        <f t="shared" si="24"/>
        <v>6.42281164733914</v>
      </c>
      <c r="Q94" s="78" t="e">
        <f t="shared" si="22"/>
        <v>#NUM!</v>
      </c>
      <c r="R94" s="79" t="e">
        <f t="shared" si="23"/>
        <v>#NUM!</v>
      </c>
    </row>
    <row r="95" spans="9:18" ht="12.75">
      <c r="I95" s="73">
        <f t="shared" si="21"/>
        <v>-78</v>
      </c>
      <c r="J95" s="74">
        <f t="shared" si="15"/>
        <v>3.1683532367289624</v>
      </c>
      <c r="K95" s="74">
        <f t="shared" si="16"/>
        <v>155.4077262615556</v>
      </c>
      <c r="L95" s="75">
        <f t="shared" si="17"/>
        <v>-148.7223733794708</v>
      </c>
      <c r="M95" s="75">
        <f t="shared" si="20"/>
        <v>6.6853528820848</v>
      </c>
      <c r="N95" s="76" t="e">
        <f t="shared" si="18"/>
        <v>#NUM!</v>
      </c>
      <c r="O95" s="77">
        <f t="shared" si="19"/>
        <v>-9.595627963198634</v>
      </c>
      <c r="P95" s="74">
        <f t="shared" si="24"/>
        <v>6.492624817418913</v>
      </c>
      <c r="Q95" s="78" t="e">
        <f t="shared" si="22"/>
        <v>#NUM!</v>
      </c>
      <c r="R95" s="79" t="e">
        <f t="shared" si="23"/>
        <v>#NUM!</v>
      </c>
    </row>
    <row r="96" spans="9:18" ht="12.75">
      <c r="I96" s="73">
        <f t="shared" si="21"/>
        <v>-79</v>
      </c>
      <c r="J96" s="74">
        <f t="shared" si="15"/>
        <v>3.2367640184938202</v>
      </c>
      <c r="K96" s="74">
        <f t="shared" si="16"/>
        <v>158.7632751071219</v>
      </c>
      <c r="L96" s="75">
        <f t="shared" si="17"/>
        <v>-152.0779222250371</v>
      </c>
      <c r="M96" s="75">
        <f t="shared" si="20"/>
        <v>6.6853528820848</v>
      </c>
      <c r="N96" s="76" t="e">
        <f t="shared" si="18"/>
        <v>#NUM!</v>
      </c>
      <c r="O96" s="77">
        <f t="shared" si="19"/>
        <v>-9.629762669621584</v>
      </c>
      <c r="P96" s="74">
        <f t="shared" si="24"/>
        <v>6.5624379874986865</v>
      </c>
      <c r="Q96" s="78" t="e">
        <f t="shared" si="22"/>
        <v>#NUM!</v>
      </c>
      <c r="R96" s="79" t="e">
        <f t="shared" si="23"/>
        <v>#NUM!</v>
      </c>
    </row>
    <row r="97" spans="9:18" ht="12.75">
      <c r="I97" s="73">
        <f t="shared" si="21"/>
        <v>-80</v>
      </c>
      <c r="J97" s="74">
        <f t="shared" si="15"/>
        <v>3.3054072893322783</v>
      </c>
      <c r="K97" s="74">
        <f t="shared" si="16"/>
        <v>162.13022754174827</v>
      </c>
      <c r="L97" s="75">
        <f t="shared" si="17"/>
        <v>-155.44487465966347</v>
      </c>
      <c r="M97" s="75">
        <f t="shared" si="20"/>
        <v>6.6853528820848</v>
      </c>
      <c r="N97" s="76" t="e">
        <f t="shared" si="18"/>
        <v>#NUM!</v>
      </c>
      <c r="O97" s="77">
        <f t="shared" si="19"/>
        <v>-9.660964057049762</v>
      </c>
      <c r="P97" s="74">
        <f t="shared" si="24"/>
        <v>6.63225115757846</v>
      </c>
      <c r="Q97" s="78" t="e">
        <f t="shared" si="22"/>
        <v>#NUM!</v>
      </c>
      <c r="R97" s="79" t="e">
        <f t="shared" si="23"/>
        <v>#NUM!</v>
      </c>
    </row>
    <row r="98" spans="9:18" ht="12.75">
      <c r="I98" s="73">
        <f t="shared" si="21"/>
        <v>-81</v>
      </c>
      <c r="J98" s="74">
        <f aca="true" t="shared" si="25" ref="J98:J129">λ*(1-COS(I98*PI()/180))</f>
        <v>3.374262139839076</v>
      </c>
      <c r="K98" s="74">
        <f aca="true" t="shared" si="26" ref="K98:K129">m*g*J98</f>
        <v>165.5075579591067</v>
      </c>
      <c r="L98" s="75">
        <f aca="true" t="shared" si="27" ref="L98:L129">Κ-K98</f>
        <v>-158.8222050770219</v>
      </c>
      <c r="M98" s="75">
        <f t="shared" si="20"/>
        <v>6.6853528820848</v>
      </c>
      <c r="N98" s="76" t="e">
        <f aca="true" t="shared" si="28" ref="N98:N129">((2*L98)/m)^(1/2)</f>
        <v>#NUM!</v>
      </c>
      <c r="O98" s="77">
        <f aca="true" t="shared" si="29" ref="O98:O129">(m*g*SIN(I98*PI()/180))/m</f>
        <v>-9.689222621238303</v>
      </c>
      <c r="P98" s="74">
        <f t="shared" si="24"/>
        <v>6.702064327658233</v>
      </c>
      <c r="Q98" s="78" t="e">
        <f t="shared" si="22"/>
        <v>#NUM!</v>
      </c>
      <c r="R98" s="79" t="e">
        <f t="shared" si="23"/>
        <v>#NUM!</v>
      </c>
    </row>
    <row r="99" spans="9:18" ht="12.75">
      <c r="I99" s="73">
        <f t="shared" si="21"/>
        <v>-82</v>
      </c>
      <c r="J99" s="74">
        <f t="shared" si="25"/>
        <v>3.4433075961597375</v>
      </c>
      <c r="K99" s="74">
        <f t="shared" si="26"/>
        <v>168.89423759163515</v>
      </c>
      <c r="L99" s="75">
        <f t="shared" si="27"/>
        <v>-162.20888470955035</v>
      </c>
      <c r="M99" s="75">
        <f t="shared" si="20"/>
        <v>6.6853528820848</v>
      </c>
      <c r="N99" s="76" t="e">
        <f t="shared" si="28"/>
        <v>#NUM!</v>
      </c>
      <c r="O99" s="77">
        <f t="shared" si="29"/>
        <v>-9.714529754354805</v>
      </c>
      <c r="P99" s="74">
        <f t="shared" si="24"/>
        <v>6.771877497738006</v>
      </c>
      <c r="Q99" s="78" t="e">
        <f t="shared" si="22"/>
        <v>#NUM!</v>
      </c>
      <c r="R99" s="79" t="e">
        <f t="shared" si="23"/>
        <v>#NUM!</v>
      </c>
    </row>
    <row r="100" spans="9:18" ht="12.75">
      <c r="I100" s="73">
        <f t="shared" si="21"/>
        <v>-83</v>
      </c>
      <c r="J100" s="74">
        <f t="shared" si="25"/>
        <v>3.5125226263794103</v>
      </c>
      <c r="K100" s="74">
        <f t="shared" si="26"/>
        <v>172.28923482391008</v>
      </c>
      <c r="L100" s="75">
        <f t="shared" si="27"/>
        <v>-165.60388194182528</v>
      </c>
      <c r="M100" s="75">
        <f t="shared" si="20"/>
        <v>6.6853528820848</v>
      </c>
      <c r="N100" s="76" t="e">
        <f t="shared" si="28"/>
        <v>#NUM!</v>
      </c>
      <c r="O100" s="77">
        <f t="shared" si="29"/>
        <v>-9.736877747601369</v>
      </c>
      <c r="P100" s="74">
        <f t="shared" si="24"/>
        <v>6.84169066781778</v>
      </c>
      <c r="Q100" s="78" t="e">
        <f t="shared" si="22"/>
        <v>#NUM!</v>
      </c>
      <c r="R100" s="79" t="e">
        <f t="shared" si="23"/>
        <v>#NUM!</v>
      </c>
    </row>
    <row r="101" spans="9:18" ht="12.75">
      <c r="I101" s="73">
        <f t="shared" si="21"/>
        <v>-84</v>
      </c>
      <c r="J101" s="74">
        <f t="shared" si="25"/>
        <v>3.5818861469293863</v>
      </c>
      <c r="K101" s="74">
        <f t="shared" si="26"/>
        <v>175.69151550688642</v>
      </c>
      <c r="L101" s="75">
        <f t="shared" si="27"/>
        <v>-169.00616262480162</v>
      </c>
      <c r="M101" s="75">
        <f t="shared" si="20"/>
        <v>6.6853528820848</v>
      </c>
      <c r="N101" s="76" t="e">
        <f t="shared" si="28"/>
        <v>#NUM!</v>
      </c>
      <c r="O101" s="77">
        <f t="shared" si="29"/>
        <v>-9.756259793562762</v>
      </c>
      <c r="P101" s="74">
        <f t="shared" si="24"/>
        <v>6.911503837897553</v>
      </c>
      <c r="Q101" s="78" t="e">
        <f t="shared" si="22"/>
        <v>#NUM!</v>
      </c>
      <c r="R101" s="79" t="e">
        <f t="shared" si="23"/>
        <v>#NUM!</v>
      </c>
    </row>
    <row r="102" spans="9:18" ht="12.75">
      <c r="I102" s="73">
        <f t="shared" si="21"/>
        <v>-85</v>
      </c>
      <c r="J102" s="74">
        <f t="shared" si="25"/>
        <v>3.6513770290093674</v>
      </c>
      <c r="K102" s="74">
        <f t="shared" si="26"/>
        <v>179.1000432729095</v>
      </c>
      <c r="L102" s="75">
        <f t="shared" si="27"/>
        <v>-172.4146903908247</v>
      </c>
      <c r="M102" s="75">
        <f t="shared" si="20"/>
        <v>6.6853528820848</v>
      </c>
      <c r="N102" s="76" t="e">
        <f t="shared" si="28"/>
        <v>#NUM!</v>
      </c>
      <c r="O102" s="77">
        <f t="shared" si="29"/>
        <v>-9.772669988280025</v>
      </c>
      <c r="P102" s="74">
        <f t="shared" si="24"/>
        <v>6.981317007977326</v>
      </c>
      <c r="Q102" s="78" t="e">
        <f t="shared" si="22"/>
        <v>#NUM!</v>
      </c>
      <c r="R102" s="79" t="e">
        <f t="shared" si="23"/>
        <v>#NUM!</v>
      </c>
    </row>
    <row r="103" spans="9:18" ht="12.75">
      <c r="I103" s="73">
        <f t="shared" si="21"/>
        <v>-86</v>
      </c>
      <c r="J103" s="74">
        <f t="shared" si="25"/>
        <v>3.7209741050234983</v>
      </c>
      <c r="K103" s="74">
        <f t="shared" si="26"/>
        <v>182.5137798514026</v>
      </c>
      <c r="L103" s="75">
        <f t="shared" si="27"/>
        <v>-175.8284269693178</v>
      </c>
      <c r="M103" s="75">
        <f t="shared" si="20"/>
        <v>6.6853528820848</v>
      </c>
      <c r="N103" s="76" t="e">
        <f t="shared" si="28"/>
        <v>#NUM!</v>
      </c>
      <c r="O103" s="77">
        <f t="shared" si="29"/>
        <v>-9.786103333048876</v>
      </c>
      <c r="P103" s="74">
        <f t="shared" si="24"/>
        <v>7.051130178057099</v>
      </c>
      <c r="Q103" s="78" t="e">
        <f t="shared" si="22"/>
        <v>#NUM!</v>
      </c>
      <c r="R103" s="79" t="e">
        <f t="shared" si="23"/>
        <v>#NUM!</v>
      </c>
    </row>
    <row r="104" spans="9:18" ht="12.75">
      <c r="I104" s="73">
        <f t="shared" si="21"/>
        <v>-87</v>
      </c>
      <c r="J104" s="74">
        <f t="shared" si="25"/>
        <v>3.790656175028224</v>
      </c>
      <c r="K104" s="74">
        <f t="shared" si="26"/>
        <v>185.93168538513441</v>
      </c>
      <c r="L104" s="75">
        <f t="shared" si="27"/>
        <v>-179.24633250304962</v>
      </c>
      <c r="M104" s="75">
        <f t="shared" si="20"/>
        <v>6.6853528820848</v>
      </c>
      <c r="N104" s="76" t="e">
        <f t="shared" si="28"/>
        <v>#NUM!</v>
      </c>
      <c r="O104" s="77">
        <f t="shared" si="29"/>
        <v>-9.79655573594237</v>
      </c>
      <c r="P104" s="74">
        <f t="shared" si="24"/>
        <v>7.120943348136873</v>
      </c>
      <c r="Q104" s="78" t="e">
        <f t="shared" si="22"/>
        <v>#NUM!</v>
      </c>
      <c r="R104" s="79" t="e">
        <f t="shared" si="23"/>
        <v>#NUM!</v>
      </c>
    </row>
    <row r="105" spans="9:18" ht="12.75">
      <c r="I105" s="73">
        <f t="shared" si="21"/>
        <v>-88</v>
      </c>
      <c r="J105" s="74">
        <f t="shared" si="25"/>
        <v>3.860402013189996</v>
      </c>
      <c r="K105" s="74">
        <f t="shared" si="26"/>
        <v>189.35271874696932</v>
      </c>
      <c r="L105" s="75">
        <f t="shared" si="27"/>
        <v>-182.66736586488452</v>
      </c>
      <c r="M105" s="75">
        <f t="shared" si="20"/>
        <v>6.6853528820848</v>
      </c>
      <c r="N105" s="76" t="e">
        <f t="shared" si="28"/>
        <v>#NUM!</v>
      </c>
      <c r="O105" s="77">
        <f t="shared" si="29"/>
        <v>-9.804024013057331</v>
      </c>
      <c r="P105" s="74">
        <f t="shared" si="24"/>
        <v>7.190756518216646</v>
      </c>
      <c r="Q105" s="78" t="e">
        <f t="shared" si="22"/>
        <v>#NUM!</v>
      </c>
      <c r="R105" s="79" t="e">
        <f t="shared" si="23"/>
        <v>#NUM!</v>
      </c>
    </row>
    <row r="106" spans="9:18" ht="12.75">
      <c r="I106" s="73">
        <f t="shared" si="21"/>
        <v>-89</v>
      </c>
      <c r="J106" s="74">
        <f t="shared" si="25"/>
        <v>3.9301903742508664</v>
      </c>
      <c r="K106" s="74">
        <f t="shared" si="26"/>
        <v>192.775837857005</v>
      </c>
      <c r="L106" s="75">
        <f t="shared" si="27"/>
        <v>-186.0904849749202</v>
      </c>
      <c r="M106" s="75">
        <f t="shared" si="20"/>
        <v>6.6853528820848</v>
      </c>
      <c r="N106" s="76" t="e">
        <f t="shared" si="28"/>
        <v>#NUM!</v>
      </c>
      <c r="O106" s="77">
        <f t="shared" si="29"/>
        <v>-9.808505889484199</v>
      </c>
      <c r="P106" s="74">
        <f t="shared" si="24"/>
        <v>7.260569688296419</v>
      </c>
      <c r="Q106" s="78" t="e">
        <f t="shared" si="22"/>
        <v>#NUM!</v>
      </c>
      <c r="R106" s="79" t="e">
        <f t="shared" si="23"/>
        <v>#NUM!</v>
      </c>
    </row>
    <row r="107" spans="9:18" ht="12.75">
      <c r="I107" s="73">
        <f t="shared" si="21"/>
        <v>-90</v>
      </c>
      <c r="J107" s="74">
        <f t="shared" si="25"/>
        <v>3.9999999999999996</v>
      </c>
      <c r="K107" s="74">
        <f t="shared" si="26"/>
        <v>196.2</v>
      </c>
      <c r="L107" s="75">
        <f t="shared" si="27"/>
        <v>-189.5146471179152</v>
      </c>
      <c r="M107" s="75">
        <f t="shared" si="20"/>
        <v>6.6853528820848</v>
      </c>
      <c r="N107" s="76" t="e">
        <f t="shared" si="28"/>
        <v>#NUM!</v>
      </c>
      <c r="O107" s="77">
        <f t="shared" si="29"/>
        <v>-9.81</v>
      </c>
      <c r="P107" s="74">
        <f t="shared" si="24"/>
        <v>7.3303828583761925</v>
      </c>
      <c r="Q107" s="78" t="e">
        <f t="shared" si="22"/>
        <v>#NUM!</v>
      </c>
      <c r="R107" s="79" t="e">
        <f t="shared" si="23"/>
        <v>#NUM!</v>
      </c>
    </row>
    <row r="108" spans="9:18" ht="12.75">
      <c r="I108" s="73">
        <f t="shared" si="21"/>
        <v>-91</v>
      </c>
      <c r="J108" s="74">
        <f t="shared" si="25"/>
        <v>4.069809625749134</v>
      </c>
      <c r="K108" s="74">
        <f t="shared" si="26"/>
        <v>199.62416214299503</v>
      </c>
      <c r="L108" s="75">
        <f t="shared" si="27"/>
        <v>-192.93880926091023</v>
      </c>
      <c r="M108" s="75">
        <f t="shared" si="20"/>
        <v>6.6853528820848</v>
      </c>
      <c r="N108" s="76" t="e">
        <f t="shared" si="28"/>
        <v>#NUM!</v>
      </c>
      <c r="O108" s="77">
        <f t="shared" si="29"/>
        <v>-9.808505889484199</v>
      </c>
      <c r="P108" s="74">
        <f t="shared" si="24"/>
        <v>7.400196028455966</v>
      </c>
      <c r="Q108" s="78" t="e">
        <f t="shared" si="22"/>
        <v>#NUM!</v>
      </c>
      <c r="R108" s="79" t="e">
        <f t="shared" si="23"/>
        <v>#NUM!</v>
      </c>
    </row>
    <row r="109" spans="9:18" ht="12.75">
      <c r="I109" s="73">
        <f t="shared" si="21"/>
        <v>-92</v>
      </c>
      <c r="J109" s="74">
        <f t="shared" si="25"/>
        <v>4.139597986810003</v>
      </c>
      <c r="K109" s="74">
        <f t="shared" si="26"/>
        <v>203.04728125303066</v>
      </c>
      <c r="L109" s="75">
        <f t="shared" si="27"/>
        <v>-196.36192837094586</v>
      </c>
      <c r="M109" s="75">
        <f t="shared" si="20"/>
        <v>6.6853528820848</v>
      </c>
      <c r="N109" s="76" t="e">
        <f t="shared" si="28"/>
        <v>#NUM!</v>
      </c>
      <c r="O109" s="77">
        <f t="shared" si="29"/>
        <v>-9.804024013057331</v>
      </c>
      <c r="P109" s="74">
        <f t="shared" si="24"/>
        <v>7.470009198535739</v>
      </c>
      <c r="Q109" s="78" t="e">
        <f t="shared" si="22"/>
        <v>#NUM!</v>
      </c>
      <c r="R109" s="79" t="e">
        <f t="shared" si="23"/>
        <v>#NUM!</v>
      </c>
    </row>
    <row r="110" spans="9:18" ht="12.75">
      <c r="I110" s="73">
        <f t="shared" si="21"/>
        <v>-93</v>
      </c>
      <c r="J110" s="74">
        <f t="shared" si="25"/>
        <v>4.209343824971774</v>
      </c>
      <c r="K110" s="74">
        <f t="shared" si="26"/>
        <v>206.46831461486553</v>
      </c>
      <c r="L110" s="75">
        <f t="shared" si="27"/>
        <v>-199.78296173278073</v>
      </c>
      <c r="M110" s="75">
        <f t="shared" si="20"/>
        <v>6.6853528820848</v>
      </c>
      <c r="N110" s="76" t="e">
        <f t="shared" si="28"/>
        <v>#NUM!</v>
      </c>
      <c r="O110" s="77">
        <f t="shared" si="29"/>
        <v>-9.79655573594237</v>
      </c>
      <c r="P110" s="74">
        <f t="shared" si="24"/>
        <v>7.539822368615512</v>
      </c>
      <c r="Q110" s="78" t="e">
        <f t="shared" si="22"/>
        <v>#NUM!</v>
      </c>
      <c r="R110" s="79" t="e">
        <f t="shared" si="23"/>
        <v>#NUM!</v>
      </c>
    </row>
    <row r="111" spans="9:18" ht="12.75">
      <c r="I111" s="73">
        <f t="shared" si="21"/>
        <v>-94</v>
      </c>
      <c r="J111" s="74">
        <f t="shared" si="25"/>
        <v>4.279025894976502</v>
      </c>
      <c r="K111" s="74">
        <f t="shared" si="26"/>
        <v>209.88622014859743</v>
      </c>
      <c r="L111" s="75">
        <f t="shared" si="27"/>
        <v>-203.20086726651263</v>
      </c>
      <c r="M111" s="75">
        <f t="shared" si="20"/>
        <v>6.6853528820848</v>
      </c>
      <c r="N111" s="76" t="e">
        <f t="shared" si="28"/>
        <v>#NUM!</v>
      </c>
      <c r="O111" s="77">
        <f t="shared" si="29"/>
        <v>-9.786103333048876</v>
      </c>
      <c r="P111" s="74">
        <f t="shared" si="24"/>
        <v>7.609635538695286</v>
      </c>
      <c r="Q111" s="78" t="e">
        <f t="shared" si="22"/>
        <v>#NUM!</v>
      </c>
      <c r="R111" s="79" t="e">
        <f t="shared" si="23"/>
        <v>#NUM!</v>
      </c>
    </row>
    <row r="112" spans="9:18" ht="12.75">
      <c r="I112" s="73">
        <f t="shared" si="21"/>
        <v>-95</v>
      </c>
      <c r="J112" s="74">
        <f t="shared" si="25"/>
        <v>4.3486229709906326</v>
      </c>
      <c r="K112" s="74">
        <f t="shared" si="26"/>
        <v>213.29995672709055</v>
      </c>
      <c r="L112" s="75">
        <f t="shared" si="27"/>
        <v>-206.61460384500575</v>
      </c>
      <c r="M112" s="75">
        <f t="shared" si="20"/>
        <v>6.6853528820848</v>
      </c>
      <c r="N112" s="76" t="e">
        <f t="shared" si="28"/>
        <v>#NUM!</v>
      </c>
      <c r="O112" s="77">
        <f t="shared" si="29"/>
        <v>-9.772669988280025</v>
      </c>
      <c r="P112" s="74">
        <f t="shared" si="24"/>
        <v>7.679448708775059</v>
      </c>
      <c r="Q112" s="78" t="e">
        <f t="shared" si="22"/>
        <v>#NUM!</v>
      </c>
      <c r="R112" s="79" t="e">
        <f t="shared" si="23"/>
        <v>#NUM!</v>
      </c>
    </row>
    <row r="113" spans="9:18" ht="12.75">
      <c r="I113" s="73">
        <f t="shared" si="21"/>
        <v>-96</v>
      </c>
      <c r="J113" s="74">
        <f t="shared" si="25"/>
        <v>4.418113853070613</v>
      </c>
      <c r="K113" s="74">
        <f t="shared" si="26"/>
        <v>216.7084844931136</v>
      </c>
      <c r="L113" s="75">
        <f t="shared" si="27"/>
        <v>-210.0231316110288</v>
      </c>
      <c r="M113" s="75">
        <f t="shared" si="20"/>
        <v>6.6853528820848</v>
      </c>
      <c r="N113" s="76" t="e">
        <f t="shared" si="28"/>
        <v>#NUM!</v>
      </c>
      <c r="O113" s="77">
        <f t="shared" si="29"/>
        <v>-9.756259793562764</v>
      </c>
      <c r="P113" s="74">
        <f t="shared" si="24"/>
        <v>7.749261878854832</v>
      </c>
      <c r="Q113" s="78" t="e">
        <f t="shared" si="22"/>
        <v>#NUM!</v>
      </c>
      <c r="R113" s="79" t="e">
        <f t="shared" si="23"/>
        <v>#NUM!</v>
      </c>
    </row>
    <row r="114" spans="9:18" ht="12.75">
      <c r="I114" s="73">
        <f t="shared" si="21"/>
        <v>-97</v>
      </c>
      <c r="J114" s="74">
        <f t="shared" si="25"/>
        <v>4.48747737362059</v>
      </c>
      <c r="K114" s="74">
        <f t="shared" si="26"/>
        <v>220.11076517608996</v>
      </c>
      <c r="L114" s="75">
        <f t="shared" si="27"/>
        <v>-213.42541229400516</v>
      </c>
      <c r="M114" s="75">
        <f t="shared" si="20"/>
        <v>6.6853528820848</v>
      </c>
      <c r="N114" s="76" t="e">
        <f t="shared" si="28"/>
        <v>#NUM!</v>
      </c>
      <c r="O114" s="77">
        <f t="shared" si="29"/>
        <v>-9.73687774760137</v>
      </c>
      <c r="P114" s="74">
        <f t="shared" si="24"/>
        <v>7.8190750489346055</v>
      </c>
      <c r="Q114" s="78" t="e">
        <f t="shared" si="22"/>
        <v>#NUM!</v>
      </c>
      <c r="R114" s="79" t="e">
        <f t="shared" si="23"/>
        <v>#NUM!</v>
      </c>
    </row>
    <row r="115" spans="9:18" ht="12.75">
      <c r="I115" s="73">
        <f t="shared" si="21"/>
        <v>-98</v>
      </c>
      <c r="J115" s="74">
        <f t="shared" si="25"/>
        <v>4.556692403840262</v>
      </c>
      <c r="K115" s="74">
        <f t="shared" si="26"/>
        <v>223.50576240836486</v>
      </c>
      <c r="L115" s="75">
        <f t="shared" si="27"/>
        <v>-216.82040952628006</v>
      </c>
      <c r="M115" s="75">
        <f t="shared" si="20"/>
        <v>6.6853528820848</v>
      </c>
      <c r="N115" s="76" t="e">
        <f t="shared" si="28"/>
        <v>#NUM!</v>
      </c>
      <c r="O115" s="77">
        <f t="shared" si="29"/>
        <v>-9.714529754354805</v>
      </c>
      <c r="P115" s="74">
        <f t="shared" si="24"/>
        <v>7.888888219014379</v>
      </c>
      <c r="Q115" s="78" t="e">
        <f t="shared" si="22"/>
        <v>#NUM!</v>
      </c>
      <c r="R115" s="79" t="e">
        <f t="shared" si="23"/>
        <v>#NUM!</v>
      </c>
    </row>
    <row r="116" spans="9:18" ht="12.75">
      <c r="I116" s="73">
        <f t="shared" si="21"/>
        <v>-99</v>
      </c>
      <c r="J116" s="74">
        <f t="shared" si="25"/>
        <v>4.625737860160924</v>
      </c>
      <c r="K116" s="74">
        <f t="shared" si="26"/>
        <v>226.89244204089334</v>
      </c>
      <c r="L116" s="75">
        <f t="shared" si="27"/>
        <v>-220.20708915880854</v>
      </c>
      <c r="M116" s="75">
        <f t="shared" si="20"/>
        <v>6.6853528820848</v>
      </c>
      <c r="N116" s="76" t="e">
        <f t="shared" si="28"/>
        <v>#NUM!</v>
      </c>
      <c r="O116" s="77">
        <f t="shared" si="29"/>
        <v>-9.6892226212383</v>
      </c>
      <c r="P116" s="74">
        <f t="shared" si="24"/>
        <v>7.958701389094152</v>
      </c>
      <c r="Q116" s="78" t="e">
        <f t="shared" si="22"/>
        <v>#NUM!</v>
      </c>
      <c r="R116" s="79" t="e">
        <f t="shared" si="23"/>
        <v>#NUM!</v>
      </c>
    </row>
    <row r="117" spans="9:18" ht="12.75">
      <c r="I117" s="73">
        <f t="shared" si="21"/>
        <v>-100</v>
      </c>
      <c r="J117" s="74">
        <f t="shared" si="25"/>
        <v>4.694592710667721</v>
      </c>
      <c r="K117" s="74">
        <f t="shared" si="26"/>
        <v>230.26977245825174</v>
      </c>
      <c r="L117" s="75">
        <f t="shared" si="27"/>
        <v>-223.58441957616694</v>
      </c>
      <c r="M117" s="75">
        <f t="shared" si="20"/>
        <v>6.6853528820848</v>
      </c>
      <c r="N117" s="76" t="e">
        <f t="shared" si="28"/>
        <v>#NUM!</v>
      </c>
      <c r="O117" s="77">
        <f t="shared" si="29"/>
        <v>-9.660964057049762</v>
      </c>
      <c r="P117" s="74">
        <f t="shared" si="24"/>
        <v>8.028514559173924</v>
      </c>
      <c r="Q117" s="78" t="e">
        <f t="shared" si="22"/>
        <v>#NUM!</v>
      </c>
      <c r="R117" s="79" t="e">
        <f t="shared" si="23"/>
        <v>#NUM!</v>
      </c>
    </row>
    <row r="118" spans="9:18" ht="12.75">
      <c r="I118" s="73">
        <f t="shared" si="21"/>
        <v>-101</v>
      </c>
      <c r="J118" s="74">
        <f t="shared" si="25"/>
        <v>4.763235981506179</v>
      </c>
      <c r="K118" s="74">
        <f t="shared" si="26"/>
        <v>233.6367248928781</v>
      </c>
      <c r="L118" s="75">
        <f t="shared" si="27"/>
        <v>-226.9513720107933</v>
      </c>
      <c r="M118" s="75">
        <f t="shared" si="20"/>
        <v>6.6853528820848</v>
      </c>
      <c r="N118" s="76" t="e">
        <f t="shared" si="28"/>
        <v>#NUM!</v>
      </c>
      <c r="O118" s="77">
        <f t="shared" si="29"/>
        <v>-9.629762669621584</v>
      </c>
      <c r="P118" s="74">
        <f t="shared" si="24"/>
        <v>8.098327729253697</v>
      </c>
      <c r="Q118" s="78" t="e">
        <f t="shared" si="22"/>
        <v>#NUM!</v>
      </c>
      <c r="R118" s="79" t="e">
        <f t="shared" si="23"/>
        <v>#NUM!</v>
      </c>
    </row>
    <row r="119" spans="9:18" ht="12.75">
      <c r="I119" s="73">
        <f t="shared" si="21"/>
        <v>-102</v>
      </c>
      <c r="J119" s="74">
        <f t="shared" si="25"/>
        <v>4.831646763271037</v>
      </c>
      <c r="K119" s="74">
        <f t="shared" si="26"/>
        <v>236.99227373844437</v>
      </c>
      <c r="L119" s="75">
        <f t="shared" si="27"/>
        <v>-230.30692085635957</v>
      </c>
      <c r="M119" s="75">
        <f t="shared" si="20"/>
        <v>6.6853528820848</v>
      </c>
      <c r="N119" s="76" t="e">
        <f t="shared" si="28"/>
        <v>#NUM!</v>
      </c>
      <c r="O119" s="77">
        <f t="shared" si="29"/>
        <v>-9.595627963198634</v>
      </c>
      <c r="P119" s="74">
        <f t="shared" si="24"/>
        <v>8.16814089933347</v>
      </c>
      <c r="Q119" s="78" t="e">
        <f t="shared" si="22"/>
        <v>#NUM!</v>
      </c>
      <c r="R119" s="79" t="e">
        <f t="shared" si="23"/>
        <v>#NUM!</v>
      </c>
    </row>
    <row r="120" spans="9:18" ht="12.75">
      <c r="I120" s="73">
        <f t="shared" si="21"/>
        <v>-103</v>
      </c>
      <c r="J120" s="74">
        <f t="shared" si="25"/>
        <v>4.8998042173754595</v>
      </c>
      <c r="K120" s="74">
        <f t="shared" si="26"/>
        <v>240.3353968622663</v>
      </c>
      <c r="L120" s="75">
        <f t="shared" si="27"/>
        <v>-233.6500439801815</v>
      </c>
      <c r="M120" s="75">
        <f t="shared" si="20"/>
        <v>6.6853528820848</v>
      </c>
      <c r="N120" s="76" t="e">
        <f t="shared" si="28"/>
        <v>#NUM!</v>
      </c>
      <c r="O120" s="77">
        <f t="shared" si="29"/>
        <v>-9.558570335543159</v>
      </c>
      <c r="P120" s="74">
        <f t="shared" si="24"/>
        <v>8.237954069413242</v>
      </c>
      <c r="Q120" s="78" t="e">
        <f t="shared" si="22"/>
        <v>#NUM!</v>
      </c>
      <c r="R120" s="79" t="e">
        <f t="shared" si="23"/>
        <v>#NUM!</v>
      </c>
    </row>
    <row r="121" spans="9:18" ht="12.75">
      <c r="I121" s="73">
        <f t="shared" si="21"/>
        <v>-104</v>
      </c>
      <c r="J121" s="74">
        <f t="shared" si="25"/>
        <v>4.967687582398671</v>
      </c>
      <c r="K121" s="74">
        <f t="shared" si="26"/>
        <v>243.66507591665484</v>
      </c>
      <c r="L121" s="75">
        <f t="shared" si="27"/>
        <v>-236.97972303457004</v>
      </c>
      <c r="M121" s="75">
        <f t="shared" si="20"/>
        <v>6.6853528820848</v>
      </c>
      <c r="N121" s="76" t="e">
        <f t="shared" si="28"/>
        <v>#NUM!</v>
      </c>
      <c r="O121" s="77">
        <f t="shared" si="29"/>
        <v>-9.518601074767528</v>
      </c>
      <c r="P121" s="74">
        <f t="shared" si="24"/>
        <v>8.307767239493014</v>
      </c>
      <c r="Q121" s="78" t="e">
        <f t="shared" si="22"/>
        <v>#NUM!</v>
      </c>
      <c r="R121" s="79" t="e">
        <f t="shared" si="23"/>
        <v>#NUM!</v>
      </c>
    </row>
    <row r="122" spans="9:18" ht="12.75">
      <c r="I122" s="73">
        <f t="shared" si="21"/>
        <v>-105</v>
      </c>
      <c r="J122" s="74">
        <f t="shared" si="25"/>
        <v>5.035276180410083</v>
      </c>
      <c r="K122" s="74">
        <f t="shared" si="26"/>
        <v>246.9802966491146</v>
      </c>
      <c r="L122" s="75">
        <f t="shared" si="27"/>
        <v>-240.2949437670298</v>
      </c>
      <c r="M122" s="75">
        <f t="shared" si="20"/>
        <v>6.6853528820848</v>
      </c>
      <c r="N122" s="76" t="e">
        <f t="shared" si="28"/>
        <v>#NUM!</v>
      </c>
      <c r="O122" s="77">
        <f t="shared" si="29"/>
        <v>-9.475732355895762</v>
      </c>
      <c r="P122" s="74">
        <f t="shared" si="24"/>
        <v>8.377580409572786</v>
      </c>
      <c r="Q122" s="78" t="e">
        <f t="shared" si="22"/>
        <v>#NUM!</v>
      </c>
      <c r="R122" s="79" t="e">
        <f t="shared" si="23"/>
        <v>#NUM!</v>
      </c>
    </row>
    <row r="123" spans="9:18" ht="12.75">
      <c r="I123" s="73">
        <f t="shared" si="21"/>
        <v>-106</v>
      </c>
      <c r="J123" s="74">
        <f t="shared" si="25"/>
        <v>5.102549423267996</v>
      </c>
      <c r="K123" s="74">
        <f t="shared" si="26"/>
        <v>250.28004921129525</v>
      </c>
      <c r="L123" s="75">
        <f t="shared" si="27"/>
        <v>-243.59469632921045</v>
      </c>
      <c r="M123" s="75">
        <f t="shared" si="20"/>
        <v>6.6853528820848</v>
      </c>
      <c r="N123" s="76" t="e">
        <f t="shared" si="28"/>
        <v>#NUM!</v>
      </c>
      <c r="O123" s="77">
        <f t="shared" si="29"/>
        <v>-9.42997723715491</v>
      </c>
      <c r="P123" s="74">
        <f t="shared" si="24"/>
        <v>8.447393579652559</v>
      </c>
      <c r="Q123" s="78" t="e">
        <f t="shared" si="22"/>
        <v>#NUM!</v>
      </c>
      <c r="R123" s="79" t="e">
        <f t="shared" si="23"/>
        <v>#NUM!</v>
      </c>
    </row>
    <row r="124" spans="9:18" ht="12.75">
      <c r="I124" s="73">
        <f t="shared" si="21"/>
        <v>-107</v>
      </c>
      <c r="J124" s="74">
        <f t="shared" si="25"/>
        <v>5.169486818890947</v>
      </c>
      <c r="K124" s="74">
        <f t="shared" si="26"/>
        <v>253.56332846660098</v>
      </c>
      <c r="L124" s="75">
        <f t="shared" si="27"/>
        <v>-246.87797558451618</v>
      </c>
      <c r="M124" s="75">
        <f t="shared" si="20"/>
        <v>6.6853528820848</v>
      </c>
      <c r="N124" s="76" t="e">
        <f t="shared" si="28"/>
        <v>#NUM!</v>
      </c>
      <c r="O124" s="77">
        <f t="shared" si="29"/>
        <v>-9.38134965599738</v>
      </c>
      <c r="P124" s="74">
        <f t="shared" si="24"/>
        <v>8.517206749732331</v>
      </c>
      <c r="Q124" s="78" t="e">
        <f t="shared" si="22"/>
        <v>#NUM!</v>
      </c>
      <c r="R124" s="79" t="e">
        <f t="shared" si="23"/>
        <v>#NUM!</v>
      </c>
    </row>
    <row r="125" spans="9:18" ht="12.75">
      <c r="I125" s="73">
        <f t="shared" si="21"/>
        <v>-108</v>
      </c>
      <c r="J125" s="74">
        <f t="shared" si="25"/>
        <v>5.23606797749979</v>
      </c>
      <c r="K125" s="74">
        <f t="shared" si="26"/>
        <v>256.8291342963647</v>
      </c>
      <c r="L125" s="75">
        <f t="shared" si="27"/>
        <v>-250.1437814142799</v>
      </c>
      <c r="M125" s="75">
        <f t="shared" si="20"/>
        <v>6.6853528820848</v>
      </c>
      <c r="N125" s="76" t="e">
        <f t="shared" si="28"/>
        <v>#NUM!</v>
      </c>
      <c r="O125" s="77">
        <f t="shared" si="29"/>
        <v>-9.329864424855458</v>
      </c>
      <c r="P125" s="74">
        <f t="shared" si="24"/>
        <v>8.587019919812104</v>
      </c>
      <c r="Q125" s="78" t="e">
        <f t="shared" si="22"/>
        <v>#NUM!</v>
      </c>
      <c r="R125" s="79" t="e">
        <f t="shared" si="23"/>
        <v>#NUM!</v>
      </c>
    </row>
    <row r="126" spans="9:18" ht="12.75">
      <c r="I126" s="73">
        <f t="shared" si="21"/>
        <v>-109</v>
      </c>
      <c r="J126" s="74">
        <f t="shared" si="25"/>
        <v>5.302272617828626</v>
      </c>
      <c r="K126" s="74">
        <f t="shared" si="26"/>
        <v>260.0764719044941</v>
      </c>
      <c r="L126" s="75">
        <f t="shared" si="27"/>
        <v>-253.3911190224093</v>
      </c>
      <c r="M126" s="75">
        <f t="shared" si="20"/>
        <v>6.6853528820848</v>
      </c>
      <c r="N126" s="76" t="e">
        <f t="shared" si="28"/>
        <v>#NUM!</v>
      </c>
      <c r="O126" s="77">
        <f t="shared" si="29"/>
        <v>-9.2755372266293</v>
      </c>
      <c r="P126" s="74">
        <f t="shared" si="24"/>
        <v>8.656833089891876</v>
      </c>
      <c r="Q126" s="78" t="e">
        <f t="shared" si="22"/>
        <v>#NUM!</v>
      </c>
      <c r="R126" s="79" t="e">
        <f t="shared" si="23"/>
        <v>#NUM!</v>
      </c>
    </row>
    <row r="127" spans="9:18" ht="12.75">
      <c r="I127" s="73">
        <f t="shared" si="21"/>
        <v>-110</v>
      </c>
      <c r="J127" s="74">
        <f t="shared" si="25"/>
        <v>5.368080573302675</v>
      </c>
      <c r="K127" s="74">
        <f t="shared" si="26"/>
        <v>263.3043521204962</v>
      </c>
      <c r="L127" s="75">
        <f t="shared" si="27"/>
        <v>-256.61899923841145</v>
      </c>
      <c r="M127" s="75">
        <f t="shared" si="20"/>
        <v>6.685352882084771</v>
      </c>
      <c r="N127" s="76" t="e">
        <f t="shared" si="28"/>
        <v>#NUM!</v>
      </c>
      <c r="O127" s="77">
        <f t="shared" si="29"/>
        <v>-9.218384609909762</v>
      </c>
      <c r="P127" s="74">
        <f t="shared" si="24"/>
        <v>8.726646259971648</v>
      </c>
      <c r="Q127" s="78" t="e">
        <f t="shared" si="22"/>
        <v>#NUM!</v>
      </c>
      <c r="R127" s="79" t="e">
        <f t="shared" si="23"/>
        <v>#NUM!</v>
      </c>
    </row>
    <row r="128" spans="9:18" ht="12.75">
      <c r="I128" s="73">
        <f t="shared" si="21"/>
        <v>-111</v>
      </c>
      <c r="J128" s="74">
        <f t="shared" si="25"/>
        <v>5.433471798181201</v>
      </c>
      <c r="K128" s="74">
        <f t="shared" si="26"/>
        <v>266.5117917007879</v>
      </c>
      <c r="L128" s="75">
        <f t="shared" si="27"/>
        <v>-259.82643881870314</v>
      </c>
      <c r="M128" s="75">
        <f t="shared" si="20"/>
        <v>6.685352882084771</v>
      </c>
      <c r="N128" s="76" t="e">
        <f t="shared" si="28"/>
        <v>#NUM!</v>
      </c>
      <c r="O128" s="77">
        <f t="shared" si="29"/>
        <v>-9.15842398393755</v>
      </c>
      <c r="P128" s="74">
        <f t="shared" si="24"/>
        <v>8.79645943005142</v>
      </c>
      <c r="Q128" s="78" t="e">
        <f t="shared" si="22"/>
        <v>#NUM!</v>
      </c>
      <c r="R128" s="79" t="e">
        <f t="shared" si="23"/>
        <v>#NUM!</v>
      </c>
    </row>
    <row r="129" spans="9:18" ht="12.75">
      <c r="I129" s="73">
        <f t="shared" si="21"/>
        <v>-112</v>
      </c>
      <c r="J129" s="74">
        <f t="shared" si="25"/>
        <v>5.498426373663648</v>
      </c>
      <c r="K129" s="74">
        <f t="shared" si="26"/>
        <v>269.69781362820197</v>
      </c>
      <c r="L129" s="75">
        <f t="shared" si="27"/>
        <v>-263.0124607461172</v>
      </c>
      <c r="M129" s="75">
        <f t="shared" si="20"/>
        <v>6.685352882084771</v>
      </c>
      <c r="N129" s="76" t="e">
        <f t="shared" si="28"/>
        <v>#NUM!</v>
      </c>
      <c r="O129" s="77">
        <f t="shared" si="29"/>
        <v>-9.095673613300185</v>
      </c>
      <c r="P129" s="74">
        <f t="shared" si="24"/>
        <v>8.866272600131193</v>
      </c>
      <c r="Q129" s="78" t="e">
        <f t="shared" si="22"/>
        <v>#NUM!</v>
      </c>
      <c r="R129" s="79" t="e">
        <f t="shared" si="23"/>
        <v>#NUM!</v>
      </c>
    </row>
    <row r="130" spans="9:18" ht="12.75">
      <c r="I130" s="73">
        <f t="shared" si="21"/>
        <v>-113</v>
      </c>
      <c r="J130" s="74">
        <f aca="true" t="shared" si="30" ref="J130:J161">λ*(1-COS(I130*PI()/180))</f>
        <v>5.562924513957094</v>
      </c>
      <c r="K130" s="74">
        <f aca="true" t="shared" si="31" ref="K130:K161">m*g*J130</f>
        <v>272.8614474095955</v>
      </c>
      <c r="L130" s="75">
        <f aca="true" t="shared" si="32" ref="L130:L161">Κ-K130</f>
        <v>-266.1760945275107</v>
      </c>
      <c r="M130" s="75">
        <f t="shared" si="20"/>
        <v>6.685352882084771</v>
      </c>
      <c r="N130" s="76" t="e">
        <f aca="true" t="shared" si="33" ref="N130:N161">((2*L130)/m)^(1/2)</f>
        <v>#NUM!</v>
      </c>
      <c r="O130" s="77">
        <f aca="true" t="shared" si="34" ref="O130:O161">(m*g*SIN(I130*PI()/180))/m</f>
        <v>-9.030152612368441</v>
      </c>
      <c r="P130" s="74">
        <f t="shared" si="24"/>
        <v>8.936085770210966</v>
      </c>
      <c r="Q130" s="78" t="e">
        <f t="shared" si="22"/>
        <v>#NUM!</v>
      </c>
      <c r="R130" s="79" t="e">
        <f t="shared" si="23"/>
        <v>#NUM!</v>
      </c>
    </row>
    <row r="131" spans="9:18" ht="12.75">
      <c r="I131" s="73">
        <f t="shared" si="21"/>
        <v>-114</v>
      </c>
      <c r="J131" s="74">
        <f t="shared" si="30"/>
        <v>5.626946572303201</v>
      </c>
      <c r="K131" s="74">
        <f t="shared" si="31"/>
        <v>276.00172937147204</v>
      </c>
      <c r="L131" s="75">
        <f t="shared" si="32"/>
        <v>-269.31637648938727</v>
      </c>
      <c r="M131" s="75">
        <f aca="true" t="shared" si="35" ref="M131:M180">K131+L131</f>
        <v>6.685352882084771</v>
      </c>
      <c r="N131" s="76" t="e">
        <f t="shared" si="33"/>
        <v>#NUM!</v>
      </c>
      <c r="O131" s="77">
        <f t="shared" si="34"/>
        <v>-8.961880939473916</v>
      </c>
      <c r="P131" s="74">
        <f t="shared" si="24"/>
        <v>9.005898940290738</v>
      </c>
      <c r="Q131" s="78" t="e">
        <f t="shared" si="22"/>
        <v>#NUM!</v>
      </c>
      <c r="R131" s="79" t="e">
        <f t="shared" si="23"/>
        <v>#NUM!</v>
      </c>
    </row>
    <row r="132" spans="9:18" ht="12.75">
      <c r="I132" s="73">
        <f aca="true" t="shared" si="36" ref="I132:I180">I131-1</f>
        <v>-115</v>
      </c>
      <c r="J132" s="74">
        <f t="shared" si="30"/>
        <v>5.690473046962797</v>
      </c>
      <c r="K132" s="74">
        <f t="shared" si="31"/>
        <v>279.1177029535252</v>
      </c>
      <c r="L132" s="75">
        <f t="shared" si="32"/>
        <v>-272.43235007144045</v>
      </c>
      <c r="M132" s="75">
        <f t="shared" si="35"/>
        <v>6.685352882084771</v>
      </c>
      <c r="N132" s="76" t="e">
        <f t="shared" si="33"/>
        <v>#NUM!</v>
      </c>
      <c r="O132" s="77">
        <f t="shared" si="34"/>
        <v>-8.890879390829538</v>
      </c>
      <c r="P132" s="74">
        <f t="shared" si="24"/>
        <v>9.07571211037051</v>
      </c>
      <c r="Q132" s="78" t="e">
        <f aca="true" t="shared" si="37" ref="Q132:Q180">(P132-P131)/((N132+N131)/2)</f>
        <v>#NUM!</v>
      </c>
      <c r="R132" s="79" t="e">
        <f aca="true" t="shared" si="38" ref="R132:R180">R131+Q132</f>
        <v>#NUM!</v>
      </c>
    </row>
    <row r="133" spans="9:18" ht="12.75">
      <c r="I133" s="73">
        <f t="shared" si="36"/>
        <v>-116</v>
      </c>
      <c r="J133" s="74">
        <f t="shared" si="30"/>
        <v>5.75348458715631</v>
      </c>
      <c r="K133" s="74">
        <f t="shared" si="31"/>
        <v>282.208419000017</v>
      </c>
      <c r="L133" s="75">
        <f t="shared" si="32"/>
        <v>-275.5230661179322</v>
      </c>
      <c r="M133" s="75">
        <f t="shared" si="35"/>
        <v>6.685352882084771</v>
      </c>
      <c r="N133" s="76" t="e">
        <f t="shared" si="33"/>
        <v>#NUM!</v>
      </c>
      <c r="O133" s="77">
        <f t="shared" si="34"/>
        <v>-8.817169594194828</v>
      </c>
      <c r="P133" s="74">
        <f aca="true" t="shared" si="39" ref="P133:P180">P132+$P$3</f>
        <v>9.145525280450283</v>
      </c>
      <c r="Q133" s="78" t="e">
        <f t="shared" si="37"/>
        <v>#NUM!</v>
      </c>
      <c r="R133" s="79" t="e">
        <f t="shared" si="38"/>
        <v>#NUM!</v>
      </c>
    </row>
    <row r="134" spans="9:18" ht="12.75">
      <c r="I134" s="73">
        <f t="shared" si="36"/>
        <v>-117</v>
      </c>
      <c r="J134" s="74">
        <f t="shared" si="30"/>
        <v>5.815961998958187</v>
      </c>
      <c r="K134" s="74">
        <f t="shared" si="31"/>
        <v>285.2729360488991</v>
      </c>
      <c r="L134" s="75">
        <f t="shared" si="32"/>
        <v>-278.58758316681434</v>
      </c>
      <c r="M134" s="75">
        <f t="shared" si="35"/>
        <v>6.685352882084771</v>
      </c>
      <c r="N134" s="76" t="e">
        <f t="shared" si="33"/>
        <v>#NUM!</v>
      </c>
      <c r="O134" s="77">
        <f t="shared" si="34"/>
        <v>-8.740774002287889</v>
      </c>
      <c r="P134" s="74">
        <f t="shared" si="39"/>
        <v>9.215338450530055</v>
      </c>
      <c r="Q134" s="78" t="e">
        <f t="shared" si="37"/>
        <v>#NUM!</v>
      </c>
      <c r="R134" s="79" t="e">
        <f t="shared" si="38"/>
        <v>#NUM!</v>
      </c>
    </row>
    <row r="135" spans="9:18" ht="12.75">
      <c r="I135" s="73">
        <f t="shared" si="36"/>
        <v>-118</v>
      </c>
      <c r="J135" s="74">
        <f t="shared" si="30"/>
        <v>5.877886251143562</v>
      </c>
      <c r="K135" s="74">
        <f t="shared" si="31"/>
        <v>288.31032061859173</v>
      </c>
      <c r="L135" s="75">
        <f t="shared" si="32"/>
        <v>-281.62496773650696</v>
      </c>
      <c r="M135" s="75">
        <f t="shared" si="35"/>
        <v>6.685352882084771</v>
      </c>
      <c r="N135" s="76" t="e">
        <f t="shared" si="33"/>
        <v>#NUM!</v>
      </c>
      <c r="O135" s="77">
        <f t="shared" si="34"/>
        <v>-8.661715885946077</v>
      </c>
      <c r="P135" s="74">
        <f t="shared" si="39"/>
        <v>9.285151620609827</v>
      </c>
      <c r="Q135" s="78" t="e">
        <f t="shared" si="37"/>
        <v>#NUM!</v>
      </c>
      <c r="R135" s="79" t="e">
        <f t="shared" si="38"/>
        <v>#NUM!</v>
      </c>
    </row>
    <row r="136" spans="9:18" ht="12.75">
      <c r="I136" s="73">
        <f t="shared" si="36"/>
        <v>-119</v>
      </c>
      <c r="J136" s="74">
        <f t="shared" si="30"/>
        <v>5.939238480985348</v>
      </c>
      <c r="K136" s="74">
        <f t="shared" si="31"/>
        <v>291.31964749233134</v>
      </c>
      <c r="L136" s="75">
        <f t="shared" si="32"/>
        <v>-284.63429461024657</v>
      </c>
      <c r="M136" s="75">
        <f t="shared" si="35"/>
        <v>6.685352882084771</v>
      </c>
      <c r="N136" s="76" t="e">
        <f t="shared" si="33"/>
        <v>#NUM!</v>
      </c>
      <c r="O136" s="77">
        <f t="shared" si="34"/>
        <v>-8.580019327037473</v>
      </c>
      <c r="P136" s="74">
        <f t="shared" si="39"/>
        <v>9.3549647906896</v>
      </c>
      <c r="Q136" s="78" t="e">
        <f t="shared" si="37"/>
        <v>#NUM!</v>
      </c>
      <c r="R136" s="79" t="e">
        <f t="shared" si="38"/>
        <v>#NUM!</v>
      </c>
    </row>
    <row r="137" spans="9:18" ht="12.75">
      <c r="I137" s="73">
        <f t="shared" si="36"/>
        <v>-120</v>
      </c>
      <c r="J137" s="74">
        <f t="shared" si="30"/>
        <v>5.999999999999999</v>
      </c>
      <c r="K137" s="74">
        <f t="shared" si="31"/>
        <v>294.29999999999995</v>
      </c>
      <c r="L137" s="75">
        <f t="shared" si="32"/>
        <v>-287.6146471179152</v>
      </c>
      <c r="M137" s="75">
        <f t="shared" si="35"/>
        <v>6.685352882084771</v>
      </c>
      <c r="N137" s="76" t="e">
        <f t="shared" si="33"/>
        <v>#NUM!</v>
      </c>
      <c r="O137" s="77">
        <f t="shared" si="34"/>
        <v>-8.495709211125344</v>
      </c>
      <c r="P137" s="74">
        <f t="shared" si="39"/>
        <v>9.424777960769372</v>
      </c>
      <c r="Q137" s="78" t="e">
        <f t="shared" si="37"/>
        <v>#NUM!</v>
      </c>
      <c r="R137" s="79" t="e">
        <f t="shared" si="38"/>
        <v>#NUM!</v>
      </c>
    </row>
    <row r="138" spans="9:18" ht="12.75">
      <c r="I138" s="73">
        <f t="shared" si="36"/>
        <v>-121</v>
      </c>
      <c r="J138" s="74">
        <f t="shared" si="30"/>
        <v>6.060152299640217</v>
      </c>
      <c r="K138" s="74">
        <f t="shared" si="31"/>
        <v>297.25047029735265</v>
      </c>
      <c r="L138" s="75">
        <f t="shared" si="32"/>
        <v>-290.5651174152679</v>
      </c>
      <c r="M138" s="75">
        <f t="shared" si="35"/>
        <v>6.685352882084771</v>
      </c>
      <c r="N138" s="76" t="e">
        <f t="shared" si="33"/>
        <v>#NUM!</v>
      </c>
      <c r="O138" s="77">
        <f t="shared" si="34"/>
        <v>-8.408811219887722</v>
      </c>
      <c r="P138" s="74">
        <f t="shared" si="39"/>
        <v>9.494591130849145</v>
      </c>
      <c r="Q138" s="78" t="e">
        <f t="shared" si="37"/>
        <v>#NUM!</v>
      </c>
      <c r="R138" s="79" t="e">
        <f t="shared" si="38"/>
        <v>#NUM!</v>
      </c>
    </row>
    <row r="139" spans="9:18" ht="12.75">
      <c r="I139" s="73">
        <f t="shared" si="36"/>
        <v>-122</v>
      </c>
      <c r="J139" s="74">
        <f t="shared" si="30"/>
        <v>6.119677056932819</v>
      </c>
      <c r="K139" s="74">
        <f t="shared" si="31"/>
        <v>300.1701596425548</v>
      </c>
      <c r="L139" s="75">
        <f t="shared" si="32"/>
        <v>-293.48480676047</v>
      </c>
      <c r="M139" s="75">
        <f t="shared" si="35"/>
        <v>6.685352882084771</v>
      </c>
      <c r="N139" s="76" t="e">
        <f t="shared" si="33"/>
        <v>#NUM!</v>
      </c>
      <c r="O139" s="77">
        <f t="shared" si="34"/>
        <v>-8.319351823294541</v>
      </c>
      <c r="P139" s="74">
        <f t="shared" si="39"/>
        <v>9.564404300928917</v>
      </c>
      <c r="Q139" s="78" t="e">
        <f t="shared" si="37"/>
        <v>#NUM!</v>
      </c>
      <c r="R139" s="79" t="e">
        <f t="shared" si="38"/>
        <v>#NUM!</v>
      </c>
    </row>
    <row r="140" spans="9:18" ht="12.75">
      <c r="I140" s="73">
        <f t="shared" si="36"/>
        <v>-123</v>
      </c>
      <c r="J140" s="74">
        <f t="shared" si="30"/>
        <v>6.178556140060108</v>
      </c>
      <c r="K140" s="74">
        <f t="shared" si="31"/>
        <v>303.0581786699483</v>
      </c>
      <c r="L140" s="75">
        <f t="shared" si="32"/>
        <v>-296.3728257878635</v>
      </c>
      <c r="M140" s="75">
        <f t="shared" si="35"/>
        <v>6.685352882084771</v>
      </c>
      <c r="N140" s="76" t="e">
        <f t="shared" si="33"/>
        <v>#NUM!</v>
      </c>
      <c r="O140" s="77">
        <f t="shared" si="34"/>
        <v>-8.22735827154461</v>
      </c>
      <c r="P140" s="74">
        <f t="shared" si="39"/>
        <v>9.63421747100869</v>
      </c>
      <c r="Q140" s="78" t="e">
        <f t="shared" si="37"/>
        <v>#NUM!</v>
      </c>
      <c r="R140" s="79" t="e">
        <f t="shared" si="38"/>
        <v>#NUM!</v>
      </c>
    </row>
    <row r="141" spans="9:18" ht="12.75">
      <c r="I141" s="73">
        <f t="shared" si="36"/>
        <v>-124</v>
      </c>
      <c r="J141" s="74">
        <f t="shared" si="30"/>
        <v>6.236771613882986</v>
      </c>
      <c r="K141" s="74">
        <f t="shared" si="31"/>
        <v>305.9136476609605</v>
      </c>
      <c r="L141" s="75">
        <f t="shared" si="32"/>
        <v>-299.22829477887575</v>
      </c>
      <c r="M141" s="75">
        <f t="shared" si="35"/>
        <v>6.685352882084771</v>
      </c>
      <c r="N141" s="76" t="e">
        <f t="shared" si="33"/>
        <v>#NUM!</v>
      </c>
      <c r="O141" s="77">
        <f t="shared" si="34"/>
        <v>-8.13285858676496</v>
      </c>
      <c r="P141" s="74">
        <f t="shared" si="39"/>
        <v>9.704030641088462</v>
      </c>
      <c r="Q141" s="78" t="e">
        <f t="shared" si="37"/>
        <v>#NUM!</v>
      </c>
      <c r="R141" s="79" t="e">
        <f t="shared" si="38"/>
        <v>#NUM!</v>
      </c>
    </row>
    <row r="142" spans="9:18" ht="12.75">
      <c r="I142" s="73">
        <f t="shared" si="36"/>
        <v>-125</v>
      </c>
      <c r="J142" s="74">
        <f t="shared" si="30"/>
        <v>6.294305745404183</v>
      </c>
      <c r="K142" s="74">
        <f t="shared" si="31"/>
        <v>308.7356968120752</v>
      </c>
      <c r="L142" s="75">
        <f t="shared" si="32"/>
        <v>-302.05034392999045</v>
      </c>
      <c r="M142" s="75">
        <f t="shared" si="35"/>
        <v>6.685352882084771</v>
      </c>
      <c r="N142" s="76" t="e">
        <f t="shared" si="33"/>
        <v>#NUM!</v>
      </c>
      <c r="O142" s="77">
        <f t="shared" si="34"/>
        <v>-8.035881554475013</v>
      </c>
      <c r="P142" s="74">
        <f t="shared" si="39"/>
        <v>9.773843811168234</v>
      </c>
      <c r="Q142" s="78" t="e">
        <f t="shared" si="37"/>
        <v>#NUM!</v>
      </c>
      <c r="R142" s="79" t="e">
        <f t="shared" si="38"/>
        <v>#NUM!</v>
      </c>
    </row>
    <row r="143" spans="9:18" ht="12.75">
      <c r="I143" s="73">
        <f t="shared" si="36"/>
        <v>-126</v>
      </c>
      <c r="J143" s="74">
        <f t="shared" si="30"/>
        <v>6.351141009169892</v>
      </c>
      <c r="K143" s="74">
        <f t="shared" si="31"/>
        <v>311.52346649978324</v>
      </c>
      <c r="L143" s="75">
        <f t="shared" si="32"/>
        <v>-304.83811361769847</v>
      </c>
      <c r="M143" s="75">
        <f t="shared" si="35"/>
        <v>6.685352882084771</v>
      </c>
      <c r="N143" s="76" t="e">
        <f t="shared" si="33"/>
        <v>#NUM!</v>
      </c>
      <c r="O143" s="77">
        <f t="shared" si="34"/>
        <v>-7.936456714818235</v>
      </c>
      <c r="P143" s="74">
        <f t="shared" si="39"/>
        <v>9.843656981248007</v>
      </c>
      <c r="Q143" s="78" t="e">
        <f t="shared" si="37"/>
        <v>#NUM!</v>
      </c>
      <c r="R143" s="79" t="e">
        <f t="shared" si="38"/>
        <v>#NUM!</v>
      </c>
    </row>
    <row r="144" spans="9:18" ht="12.75">
      <c r="I144" s="73">
        <f t="shared" si="36"/>
        <v>-127</v>
      </c>
      <c r="J144" s="74">
        <f t="shared" si="30"/>
        <v>6.407260092608194</v>
      </c>
      <c r="K144" s="74">
        <f t="shared" si="31"/>
        <v>314.27610754243193</v>
      </c>
      <c r="L144" s="75">
        <f t="shared" si="32"/>
        <v>-307.59075466034716</v>
      </c>
      <c r="M144" s="75">
        <f t="shared" si="35"/>
        <v>6.685352882084771</v>
      </c>
      <c r="N144" s="76" t="e">
        <f t="shared" si="33"/>
        <v>#NUM!</v>
      </c>
      <c r="O144" s="77">
        <f t="shared" si="34"/>
        <v>-7.834614353563943</v>
      </c>
      <c r="P144" s="74">
        <f t="shared" si="39"/>
        <v>9.913470151327779</v>
      </c>
      <c r="Q144" s="78" t="e">
        <f t="shared" si="37"/>
        <v>#NUM!</v>
      </c>
      <c r="R144" s="79" t="e">
        <f t="shared" si="38"/>
        <v>#NUM!</v>
      </c>
    </row>
    <row r="145" spans="9:18" ht="12.75">
      <c r="I145" s="73">
        <f t="shared" si="36"/>
        <v>-128</v>
      </c>
      <c r="J145" s="74">
        <f t="shared" si="30"/>
        <v>6.462645901302633</v>
      </c>
      <c r="K145" s="74">
        <f t="shared" si="31"/>
        <v>316.99278145889417</v>
      </c>
      <c r="L145" s="75">
        <f t="shared" si="32"/>
        <v>-310.3074285768094</v>
      </c>
      <c r="M145" s="75">
        <f t="shared" si="35"/>
        <v>6.685352882084771</v>
      </c>
      <c r="N145" s="76" t="e">
        <f t="shared" si="33"/>
        <v>#NUM!</v>
      </c>
      <c r="O145" s="77">
        <f t="shared" si="34"/>
        <v>-7.730385492881943</v>
      </c>
      <c r="P145" s="74">
        <f t="shared" si="39"/>
        <v>9.983283321407551</v>
      </c>
      <c r="Q145" s="78" t="e">
        <f t="shared" si="37"/>
        <v>#NUM!</v>
      </c>
      <c r="R145" s="79" t="e">
        <f t="shared" si="38"/>
        <v>#NUM!</v>
      </c>
    </row>
    <row r="146" spans="9:18" ht="12.75">
      <c r="I146" s="73">
        <f t="shared" si="36"/>
        <v>-129</v>
      </c>
      <c r="J146" s="74">
        <f t="shared" si="30"/>
        <v>6.517281564199349</v>
      </c>
      <c r="K146" s="74">
        <f t="shared" si="31"/>
        <v>319.6726607239781</v>
      </c>
      <c r="L146" s="75">
        <f t="shared" si="32"/>
        <v>-312.9873078418933</v>
      </c>
      <c r="M146" s="75">
        <f t="shared" si="35"/>
        <v>6.685352882084771</v>
      </c>
      <c r="N146" s="76" t="e">
        <f t="shared" si="33"/>
        <v>#NUM!</v>
      </c>
      <c r="O146" s="77">
        <f t="shared" si="34"/>
        <v>-7.623801881892886</v>
      </c>
      <c r="P146" s="74">
        <f t="shared" si="39"/>
        <v>10.053096491487324</v>
      </c>
      <c r="Q146" s="78" t="e">
        <f t="shared" si="37"/>
        <v>#NUM!</v>
      </c>
      <c r="R146" s="79" t="e">
        <f t="shared" si="38"/>
        <v>#NUM!</v>
      </c>
    </row>
    <row r="147" spans="9:18" ht="12.75">
      <c r="I147" s="73">
        <f t="shared" si="36"/>
        <v>-130</v>
      </c>
      <c r="J147" s="74">
        <f t="shared" si="30"/>
        <v>6.571150438746157</v>
      </c>
      <c r="K147" s="74">
        <f t="shared" si="31"/>
        <v>322.31492902049905</v>
      </c>
      <c r="L147" s="75">
        <f t="shared" si="32"/>
        <v>-315.6295761384143</v>
      </c>
      <c r="M147" s="75">
        <f t="shared" si="35"/>
        <v>6.685352882084771</v>
      </c>
      <c r="N147" s="76" t="e">
        <f t="shared" si="33"/>
        <v>#NUM!</v>
      </c>
      <c r="O147" s="77">
        <f t="shared" si="34"/>
        <v>-7.514895986997175</v>
      </c>
      <c r="P147" s="74">
        <f t="shared" si="39"/>
        <v>10.122909661567096</v>
      </c>
      <c r="Q147" s="78" t="e">
        <f t="shared" si="37"/>
        <v>#NUM!</v>
      </c>
      <c r="R147" s="79" t="e">
        <f t="shared" si="38"/>
        <v>#NUM!</v>
      </c>
    </row>
    <row r="148" spans="9:18" ht="12.75">
      <c r="I148" s="73">
        <f t="shared" si="36"/>
        <v>-131</v>
      </c>
      <c r="J148" s="74">
        <f t="shared" si="30"/>
        <v>6.62423611596203</v>
      </c>
      <c r="K148" s="74">
        <f t="shared" si="31"/>
        <v>324.9187814879376</v>
      </c>
      <c r="L148" s="75">
        <f t="shared" si="32"/>
        <v>-318.23342860585285</v>
      </c>
      <c r="M148" s="75">
        <f t="shared" si="35"/>
        <v>6.685352882084771</v>
      </c>
      <c r="N148" s="76" t="e">
        <f t="shared" si="33"/>
        <v>#NUM!</v>
      </c>
      <c r="O148" s="77">
        <f t="shared" si="34"/>
        <v>-7.403700981985392</v>
      </c>
      <c r="P148" s="74">
        <f t="shared" si="39"/>
        <v>10.192722831646869</v>
      </c>
      <c r="Q148" s="78" t="e">
        <f t="shared" si="37"/>
        <v>#NUM!</v>
      </c>
      <c r="R148" s="79" t="e">
        <f t="shared" si="38"/>
        <v>#NUM!</v>
      </c>
    </row>
    <row r="149" spans="9:18" ht="12.75">
      <c r="I149" s="73">
        <f t="shared" si="36"/>
        <v>-132</v>
      </c>
      <c r="J149" s="74">
        <f t="shared" si="30"/>
        <v>6.676522425435433</v>
      </c>
      <c r="K149" s="74">
        <f t="shared" si="31"/>
        <v>327.483424967608</v>
      </c>
      <c r="L149" s="75">
        <f t="shared" si="32"/>
        <v>-320.79807208552324</v>
      </c>
      <c r="M149" s="75">
        <f t="shared" si="35"/>
        <v>6.685352882084771</v>
      </c>
      <c r="N149" s="76" t="e">
        <f t="shared" si="33"/>
        <v>#NUM!</v>
      </c>
      <c r="O149" s="77">
        <f t="shared" si="34"/>
        <v>-7.2902507379332375</v>
      </c>
      <c r="P149" s="74">
        <f t="shared" si="39"/>
        <v>10.262536001726641</v>
      </c>
      <c r="Q149" s="78" t="e">
        <f t="shared" si="37"/>
        <v>#NUM!</v>
      </c>
      <c r="R149" s="79" t="e">
        <f t="shared" si="38"/>
        <v>#NUM!</v>
      </c>
    </row>
    <row r="150" spans="9:18" ht="12.75">
      <c r="I150" s="73">
        <f t="shared" si="36"/>
        <v>-133</v>
      </c>
      <c r="J150" s="74">
        <f t="shared" si="30"/>
        <v>6.7279934402499935</v>
      </c>
      <c r="K150" s="74">
        <f t="shared" si="31"/>
        <v>330.0080782442622</v>
      </c>
      <c r="L150" s="75">
        <f t="shared" si="32"/>
        <v>-323.32272536217744</v>
      </c>
      <c r="M150" s="75">
        <f t="shared" si="35"/>
        <v>6.685352882084771</v>
      </c>
      <c r="N150" s="76" t="e">
        <f t="shared" si="33"/>
        <v>#NUM!</v>
      </c>
      <c r="O150" s="77">
        <f t="shared" si="34"/>
        <v>-7.174579812884064</v>
      </c>
      <c r="P150" s="74">
        <f t="shared" si="39"/>
        <v>10.332349171806413</v>
      </c>
      <c r="Q150" s="78" t="e">
        <f t="shared" si="37"/>
        <v>#NUM!</v>
      </c>
      <c r="R150" s="79" t="e">
        <f t="shared" si="38"/>
        <v>#NUM!</v>
      </c>
    </row>
    <row r="151" spans="9:18" ht="12.75">
      <c r="I151" s="73">
        <f t="shared" si="36"/>
        <v>-134</v>
      </c>
      <c r="J151" s="74">
        <f t="shared" si="30"/>
        <v>6.778633481835988</v>
      </c>
      <c r="K151" s="74">
        <f t="shared" si="31"/>
        <v>332.49197228405524</v>
      </c>
      <c r="L151" s="75">
        <f t="shared" si="32"/>
        <v>-325.80661940197047</v>
      </c>
      <c r="M151" s="75">
        <f t="shared" si="35"/>
        <v>6.685352882084771</v>
      </c>
      <c r="N151" s="76" t="e">
        <f t="shared" si="33"/>
        <v>#NUM!</v>
      </c>
      <c r="O151" s="77">
        <f t="shared" si="34"/>
        <v>-7.0567234413221716</v>
      </c>
      <c r="P151" s="74">
        <f t="shared" si="39"/>
        <v>10.402162341886186</v>
      </c>
      <c r="Q151" s="78" t="e">
        <f t="shared" si="37"/>
        <v>#NUM!</v>
      </c>
      <c r="R151" s="79" t="e">
        <f t="shared" si="38"/>
        <v>#NUM!</v>
      </c>
    </row>
    <row r="152" spans="9:18" ht="12.75">
      <c r="I152" s="73">
        <f t="shared" si="36"/>
        <v>-135</v>
      </c>
      <c r="J152" s="74">
        <f t="shared" si="30"/>
        <v>6.82842712474619</v>
      </c>
      <c r="K152" s="74">
        <f t="shared" si="31"/>
        <v>334.93435046880063</v>
      </c>
      <c r="L152" s="75">
        <f t="shared" si="32"/>
        <v>-328.24899758671586</v>
      </c>
      <c r="M152" s="75">
        <f t="shared" si="35"/>
        <v>6.685352882084771</v>
      </c>
      <c r="N152" s="76" t="e">
        <f t="shared" si="33"/>
        <v>#NUM!</v>
      </c>
      <c r="O152" s="77">
        <f t="shared" si="34"/>
        <v>-6.9367175234400325</v>
      </c>
      <c r="P152" s="74">
        <f t="shared" si="39"/>
        <v>10.471975511965958</v>
      </c>
      <c r="Q152" s="78" t="e">
        <f t="shared" si="37"/>
        <v>#NUM!</v>
      </c>
      <c r="R152" s="79" t="e">
        <f t="shared" si="38"/>
        <v>#NUM!</v>
      </c>
    </row>
    <row r="153" spans="9:18" ht="12.75">
      <c r="I153" s="73">
        <f t="shared" si="36"/>
        <v>-136</v>
      </c>
      <c r="J153" s="74">
        <f t="shared" si="30"/>
        <v>6.877359201354604</v>
      </c>
      <c r="K153" s="74">
        <f t="shared" si="31"/>
        <v>337.33446882644336</v>
      </c>
      <c r="L153" s="75">
        <f t="shared" si="32"/>
        <v>-330.6491159443586</v>
      </c>
      <c r="M153" s="75">
        <f t="shared" si="35"/>
        <v>6.685352882084771</v>
      </c>
      <c r="N153" s="76" t="e">
        <f t="shared" si="33"/>
        <v>#NUM!</v>
      </c>
      <c r="O153" s="77">
        <f t="shared" si="34"/>
        <v>-6.814598614202763</v>
      </c>
      <c r="P153" s="74">
        <f t="shared" si="39"/>
        <v>10.54178868204573</v>
      </c>
      <c r="Q153" s="78" t="e">
        <f t="shared" si="37"/>
        <v>#NUM!</v>
      </c>
      <c r="R153" s="79" t="e">
        <f t="shared" si="38"/>
        <v>#NUM!</v>
      </c>
    </row>
    <row r="154" spans="9:18" ht="12.75">
      <c r="I154" s="73">
        <f t="shared" si="36"/>
        <v>-137</v>
      </c>
      <c r="J154" s="74">
        <f t="shared" si="30"/>
        <v>6.925414806476682</v>
      </c>
      <c r="K154" s="74">
        <f t="shared" si="31"/>
        <v>339.6915962576813</v>
      </c>
      <c r="L154" s="75">
        <f t="shared" si="32"/>
        <v>-333.0062433755965</v>
      </c>
      <c r="M154" s="75">
        <f t="shared" si="35"/>
        <v>6.685352882084771</v>
      </c>
      <c r="N154" s="76" t="e">
        <f t="shared" si="33"/>
        <v>#NUM!</v>
      </c>
      <c r="O154" s="77">
        <f t="shared" si="34"/>
        <v>-6.690403912213112</v>
      </c>
      <c r="P154" s="74">
        <f t="shared" si="39"/>
        <v>10.611601852125503</v>
      </c>
      <c r="Q154" s="78" t="e">
        <f t="shared" si="37"/>
        <v>#NUM!</v>
      </c>
      <c r="R154" s="79" t="e">
        <f t="shared" si="38"/>
        <v>#NUM!</v>
      </c>
    </row>
    <row r="155" spans="9:18" ht="12.75">
      <c r="I155" s="73">
        <f t="shared" si="36"/>
        <v>-138</v>
      </c>
      <c r="J155" s="74">
        <f t="shared" si="30"/>
        <v>6.972579301909576</v>
      </c>
      <c r="K155" s="74">
        <f t="shared" si="31"/>
        <v>342.00501475866474</v>
      </c>
      <c r="L155" s="75">
        <f t="shared" si="32"/>
        <v>-335.31966187657997</v>
      </c>
      <c r="M155" s="75">
        <f t="shared" si="35"/>
        <v>6.685352882084771</v>
      </c>
      <c r="N155" s="76" t="e">
        <f t="shared" si="33"/>
        <v>#NUM!</v>
      </c>
      <c r="O155" s="77">
        <f t="shared" si="34"/>
        <v>-6.564171248380402</v>
      </c>
      <c r="P155" s="74">
        <f t="shared" si="39"/>
        <v>10.681415022205275</v>
      </c>
      <c r="Q155" s="78" t="e">
        <f t="shared" si="37"/>
        <v>#NUM!</v>
      </c>
      <c r="R155" s="79" t="e">
        <f t="shared" si="38"/>
        <v>#NUM!</v>
      </c>
    </row>
    <row r="156" spans="9:18" ht="12.75">
      <c r="I156" s="73">
        <f t="shared" si="36"/>
        <v>-139</v>
      </c>
      <c r="J156" s="74">
        <f t="shared" si="30"/>
        <v>7.0188383208910885</v>
      </c>
      <c r="K156" s="74">
        <f t="shared" si="31"/>
        <v>344.27401963970794</v>
      </c>
      <c r="L156" s="75">
        <f t="shared" si="32"/>
        <v>-337.5886667576232</v>
      </c>
      <c r="M156" s="75">
        <f t="shared" si="35"/>
        <v>6.685352882084771</v>
      </c>
      <c r="N156" s="76" t="e">
        <f t="shared" si="33"/>
        <v>#NUM!</v>
      </c>
      <c r="O156" s="77">
        <f t="shared" si="34"/>
        <v>-6.435939074396877</v>
      </c>
      <c r="P156" s="74">
        <f t="shared" si="39"/>
        <v>10.751228192285048</v>
      </c>
      <c r="Q156" s="78" t="e">
        <f t="shared" si="37"/>
        <v>#NUM!</v>
      </c>
      <c r="R156" s="79" t="e">
        <f t="shared" si="38"/>
        <v>#NUM!</v>
      </c>
    </row>
    <row r="157" spans="9:18" ht="12.75">
      <c r="I157" s="73">
        <f t="shared" si="36"/>
        <v>-140</v>
      </c>
      <c r="J157" s="74">
        <f t="shared" si="30"/>
        <v>7.064177772475912</v>
      </c>
      <c r="K157" s="74">
        <f t="shared" si="31"/>
        <v>346.4979197399435</v>
      </c>
      <c r="L157" s="75">
        <f t="shared" si="32"/>
        <v>-339.8125668578587</v>
      </c>
      <c r="M157" s="75">
        <f t="shared" si="35"/>
        <v>6.685352882084771</v>
      </c>
      <c r="N157" s="76" t="e">
        <f t="shared" si="33"/>
        <v>#NUM!</v>
      </c>
      <c r="O157" s="77">
        <f t="shared" si="34"/>
        <v>-6.3057464510249535</v>
      </c>
      <c r="P157" s="74">
        <f t="shared" si="39"/>
        <v>10.82104136236482</v>
      </c>
      <c r="Q157" s="78" t="e">
        <f t="shared" si="37"/>
        <v>#NUM!</v>
      </c>
      <c r="R157" s="79" t="e">
        <f t="shared" si="38"/>
        <v>#NUM!</v>
      </c>
    </row>
    <row r="158" spans="9:18" ht="12.75">
      <c r="I158" s="73">
        <f t="shared" si="36"/>
        <v>-141</v>
      </c>
      <c r="J158" s="74">
        <f t="shared" si="30"/>
        <v>7.108583845827883</v>
      </c>
      <c r="K158" s="74">
        <f t="shared" si="31"/>
        <v>348.6760376378577</v>
      </c>
      <c r="L158" s="75">
        <f t="shared" si="32"/>
        <v>-341.9906847557729</v>
      </c>
      <c r="M158" s="75">
        <f t="shared" si="35"/>
        <v>6.685352882084771</v>
      </c>
      <c r="N158" s="76" t="e">
        <f t="shared" si="33"/>
        <v>#NUM!</v>
      </c>
      <c r="O158" s="77">
        <f t="shared" si="34"/>
        <v>-6.1736330361989085</v>
      </c>
      <c r="P158" s="74">
        <f t="shared" si="39"/>
        <v>10.890854532444592</v>
      </c>
      <c r="Q158" s="78" t="e">
        <f t="shared" si="37"/>
        <v>#NUM!</v>
      </c>
      <c r="R158" s="79" t="e">
        <f t="shared" si="38"/>
        <v>#NUM!</v>
      </c>
    </row>
    <row r="159" spans="9:18" ht="12.75">
      <c r="I159" s="73">
        <f t="shared" si="36"/>
        <v>-142</v>
      </c>
      <c r="J159" s="74">
        <f t="shared" si="30"/>
        <v>7.152043014426887</v>
      </c>
      <c r="K159" s="74">
        <f t="shared" si="31"/>
        <v>350.8077098576388</v>
      </c>
      <c r="L159" s="75">
        <f t="shared" si="32"/>
        <v>-344.12235697555406</v>
      </c>
      <c r="M159" s="75">
        <f t="shared" si="35"/>
        <v>6.685352882084771</v>
      </c>
      <c r="N159" s="76" t="e">
        <f t="shared" si="33"/>
        <v>#NUM!</v>
      </c>
      <c r="O159" s="77">
        <f t="shared" si="34"/>
        <v>-6.039639072944709</v>
      </c>
      <c r="P159" s="74">
        <f t="shared" si="39"/>
        <v>10.960667702524365</v>
      </c>
      <c r="Q159" s="78" t="e">
        <f t="shared" si="37"/>
        <v>#NUM!</v>
      </c>
      <c r="R159" s="79" t="e">
        <f t="shared" si="38"/>
        <v>#NUM!</v>
      </c>
    </row>
    <row r="160" spans="9:18" ht="12.75">
      <c r="I160" s="73">
        <f t="shared" si="36"/>
        <v>-143</v>
      </c>
      <c r="J160" s="74">
        <f t="shared" si="30"/>
        <v>7.194542040189171</v>
      </c>
      <c r="K160" s="74">
        <f t="shared" si="31"/>
        <v>352.8922870712789</v>
      </c>
      <c r="L160" s="75">
        <f t="shared" si="32"/>
        <v>-346.2069341891941</v>
      </c>
      <c r="M160" s="75">
        <f t="shared" si="35"/>
        <v>6.685352882084771</v>
      </c>
      <c r="N160" s="76" t="e">
        <f t="shared" si="33"/>
        <v>#NUM!</v>
      </c>
      <c r="O160" s="77">
        <f t="shared" si="34"/>
        <v>-5.903805377121593</v>
      </c>
      <c r="P160" s="74">
        <f t="shared" si="39"/>
        <v>11.030480872604137</v>
      </c>
      <c r="Q160" s="78" t="e">
        <f t="shared" si="37"/>
        <v>#NUM!</v>
      </c>
      <c r="R160" s="79" t="e">
        <f t="shared" si="38"/>
        <v>#NUM!</v>
      </c>
    </row>
    <row r="161" spans="9:18" ht="12.75">
      <c r="I161" s="73">
        <f t="shared" si="36"/>
        <v>-144</v>
      </c>
      <c r="J161" s="74">
        <f t="shared" si="30"/>
        <v>7.23606797749979</v>
      </c>
      <c r="K161" s="74">
        <f t="shared" si="31"/>
        <v>354.92913429636474</v>
      </c>
      <c r="L161" s="75">
        <f t="shared" si="32"/>
        <v>-348.24378141427997</v>
      </c>
      <c r="M161" s="75">
        <f t="shared" si="35"/>
        <v>6.685352882084771</v>
      </c>
      <c r="N161" s="76" t="e">
        <f t="shared" si="33"/>
        <v>#NUM!</v>
      </c>
      <c r="O161" s="77">
        <f t="shared" si="34"/>
        <v>-5.766173324989163</v>
      </c>
      <c r="P161" s="74">
        <f t="shared" si="39"/>
        <v>11.10029404268391</v>
      </c>
      <c r="Q161" s="78" t="e">
        <f t="shared" si="37"/>
        <v>#NUM!</v>
      </c>
      <c r="R161" s="79" t="e">
        <f t="shared" si="38"/>
        <v>#NUM!</v>
      </c>
    </row>
    <row r="162" spans="9:18" ht="12.75">
      <c r="I162" s="73">
        <f t="shared" si="36"/>
        <v>-145</v>
      </c>
      <c r="J162" s="74">
        <f aca="true" t="shared" si="40" ref="J162:J180">λ*(1-COS(I162*PI()/180))</f>
        <v>7.276608177155966</v>
      </c>
      <c r="K162" s="74">
        <f aca="true" t="shared" si="41" ref="K162:K180">m*g*J162</f>
        <v>356.91763108950016</v>
      </c>
      <c r="L162" s="75">
        <f aca="true" t="shared" si="42" ref="L162:L180">Κ-K162</f>
        <v>-350.2322782074154</v>
      </c>
      <c r="M162" s="75">
        <f t="shared" si="35"/>
        <v>6.685352882084771</v>
      </c>
      <c r="N162" s="76" t="e">
        <f aca="true" t="shared" si="43" ref="N162:N180">((2*L162)/m)^(1/2)</f>
        <v>#NUM!</v>
      </c>
      <c r="O162" s="77">
        <f aca="true" t="shared" si="44" ref="O162:O180">(m*g*SIN(I162*PI()/180))/m</f>
        <v>-5.626784840603766</v>
      </c>
      <c r="P162" s="74">
        <f t="shared" si="39"/>
        <v>11.170107212763682</v>
      </c>
      <c r="Q162" s="78" t="e">
        <f t="shared" si="37"/>
        <v>#NUM!</v>
      </c>
      <c r="R162" s="79" t="e">
        <f t="shared" si="38"/>
        <v>#NUM!</v>
      </c>
    </row>
    <row r="163" spans="9:18" ht="12.75">
      <c r="I163" s="73">
        <f t="shared" si="36"/>
        <v>-146</v>
      </c>
      <c r="J163" s="74">
        <f t="shared" si="40"/>
        <v>7.3161502902201665</v>
      </c>
      <c r="K163" s="74">
        <f t="shared" si="41"/>
        <v>358.8571717352992</v>
      </c>
      <c r="L163" s="75">
        <f t="shared" si="42"/>
        <v>-352.1718188532144</v>
      </c>
      <c r="M163" s="75">
        <f t="shared" si="35"/>
        <v>6.685352882084771</v>
      </c>
      <c r="N163" s="76" t="e">
        <f t="shared" si="43"/>
        <v>#NUM!</v>
      </c>
      <c r="O163" s="77">
        <f t="shared" si="44"/>
        <v>-5.485682383048028</v>
      </c>
      <c r="P163" s="74">
        <f t="shared" si="39"/>
        <v>11.239920382843454</v>
      </c>
      <c r="Q163" s="78" t="e">
        <f t="shared" si="37"/>
        <v>#NUM!</v>
      </c>
      <c r="R163" s="79" t="e">
        <f t="shared" si="38"/>
        <v>#NUM!</v>
      </c>
    </row>
    <row r="164" spans="9:18" ht="12.75">
      <c r="I164" s="73">
        <f t="shared" si="36"/>
        <v>-147</v>
      </c>
      <c r="J164" s="74">
        <f t="shared" si="40"/>
        <v>7.354682271781696</v>
      </c>
      <c r="K164" s="74">
        <f t="shared" si="41"/>
        <v>360.7471654308922</v>
      </c>
      <c r="L164" s="75">
        <f t="shared" si="42"/>
        <v>-354.06181254880744</v>
      </c>
      <c r="M164" s="75">
        <f t="shared" si="35"/>
        <v>6.685352882084771</v>
      </c>
      <c r="N164" s="76" t="e">
        <f t="shared" si="43"/>
        <v>#NUM!</v>
      </c>
      <c r="O164" s="77">
        <f t="shared" si="44"/>
        <v>-5.342908933497415</v>
      </c>
      <c r="P164" s="74">
        <f t="shared" si="39"/>
        <v>11.309733552923227</v>
      </c>
      <c r="Q164" s="78" t="e">
        <f t="shared" si="37"/>
        <v>#NUM!</v>
      </c>
      <c r="R164" s="79" t="e">
        <f t="shared" si="38"/>
        <v>#NUM!</v>
      </c>
    </row>
    <row r="165" spans="9:18" ht="12.75">
      <c r="I165" s="73">
        <f t="shared" si="36"/>
        <v>-148</v>
      </c>
      <c r="J165" s="74">
        <f t="shared" si="40"/>
        <v>7.392192384625703</v>
      </c>
      <c r="K165" s="74">
        <f t="shared" si="41"/>
        <v>362.5870364658908</v>
      </c>
      <c r="L165" s="75">
        <f t="shared" si="42"/>
        <v>-355.901683583806</v>
      </c>
      <c r="M165" s="75">
        <f t="shared" si="35"/>
        <v>6.685352882084771</v>
      </c>
      <c r="N165" s="76" t="e">
        <f t="shared" si="43"/>
        <v>#NUM!</v>
      </c>
      <c r="O165" s="77">
        <f t="shared" si="44"/>
        <v>-5.19850798212774</v>
      </c>
      <c r="P165" s="74">
        <f t="shared" si="39"/>
        <v>11.379546723003</v>
      </c>
      <c r="Q165" s="78" t="e">
        <f t="shared" si="37"/>
        <v>#NUM!</v>
      </c>
      <c r="R165" s="79" t="e">
        <f t="shared" si="38"/>
        <v>#NUM!</v>
      </c>
    </row>
    <row r="166" spans="9:18" ht="12.75">
      <c r="I166" s="73">
        <f t="shared" si="36"/>
        <v>-149</v>
      </c>
      <c r="J166" s="74">
        <f t="shared" si="40"/>
        <v>7.4286692028084484</v>
      </c>
      <c r="K166" s="74">
        <f t="shared" si="41"/>
        <v>364.3762243977544</v>
      </c>
      <c r="L166" s="75">
        <f t="shared" si="42"/>
        <v>-357.69087151566964</v>
      </c>
      <c r="M166" s="75">
        <f t="shared" si="35"/>
        <v>6.685352882084771</v>
      </c>
      <c r="N166" s="76" t="e">
        <f t="shared" si="43"/>
        <v>#NUM!</v>
      </c>
      <c r="O166" s="77">
        <f t="shared" si="44"/>
        <v>-5.052523514867634</v>
      </c>
      <c r="P166" s="74">
        <f t="shared" si="39"/>
        <v>11.449359893082772</v>
      </c>
      <c r="Q166" s="78" t="e">
        <f t="shared" si="37"/>
        <v>#NUM!</v>
      </c>
      <c r="R166" s="79" t="e">
        <f t="shared" si="38"/>
        <v>#NUM!</v>
      </c>
    </row>
    <row r="167" spans="9:18" ht="12.75">
      <c r="I167" s="73">
        <f t="shared" si="36"/>
        <v>-150</v>
      </c>
      <c r="J167" s="74">
        <f t="shared" si="40"/>
        <v>7.464101615137755</v>
      </c>
      <c r="K167" s="74">
        <f t="shared" si="41"/>
        <v>366.11418422250694</v>
      </c>
      <c r="L167" s="75">
        <f t="shared" si="42"/>
        <v>-359.42883134042216</v>
      </c>
      <c r="M167" s="75">
        <f t="shared" si="35"/>
        <v>6.685352882084771</v>
      </c>
      <c r="N167" s="76" t="e">
        <f t="shared" si="43"/>
        <v>#NUM!</v>
      </c>
      <c r="O167" s="77">
        <f t="shared" si="44"/>
        <v>-4.904999999999999</v>
      </c>
      <c r="P167" s="74">
        <f t="shared" si="39"/>
        <v>11.519173063162544</v>
      </c>
      <c r="Q167" s="78" t="e">
        <f t="shared" si="37"/>
        <v>#NUM!</v>
      </c>
      <c r="R167" s="79" t="e">
        <f t="shared" si="38"/>
        <v>#NUM!</v>
      </c>
    </row>
    <row r="168" spans="9:18" ht="12.75">
      <c r="I168" s="73">
        <f t="shared" si="36"/>
        <v>-151</v>
      </c>
      <c r="J168" s="74">
        <f t="shared" si="40"/>
        <v>7.498478828557583</v>
      </c>
      <c r="K168" s="74">
        <f t="shared" si="41"/>
        <v>367.80038654074946</v>
      </c>
      <c r="L168" s="75">
        <f t="shared" si="42"/>
        <v>-361.1150336586647</v>
      </c>
      <c r="M168" s="75">
        <f t="shared" si="35"/>
        <v>6.685352882084771</v>
      </c>
      <c r="N168" s="76" t="e">
        <f t="shared" si="43"/>
        <v>#NUM!</v>
      </c>
      <c r="O168" s="77">
        <f t="shared" si="44"/>
        <v>-4.755982374616568</v>
      </c>
      <c r="P168" s="74">
        <f t="shared" si="39"/>
        <v>11.588986233242316</v>
      </c>
      <c r="Q168" s="78" t="e">
        <f t="shared" si="37"/>
        <v>#NUM!</v>
      </c>
      <c r="R168" s="79" t="e">
        <f t="shared" si="38"/>
        <v>#NUM!</v>
      </c>
    </row>
    <row r="169" spans="9:18" ht="12.75">
      <c r="I169" s="73">
        <f t="shared" si="36"/>
        <v>-152</v>
      </c>
      <c r="J169" s="74">
        <f t="shared" si="40"/>
        <v>7.531790371435707</v>
      </c>
      <c r="K169" s="74">
        <f t="shared" si="41"/>
        <v>369.4343177189215</v>
      </c>
      <c r="L169" s="75">
        <f t="shared" si="42"/>
        <v>-362.7489648368367</v>
      </c>
      <c r="M169" s="75">
        <f t="shared" si="35"/>
        <v>6.685352882084771</v>
      </c>
      <c r="N169" s="76" t="e">
        <f t="shared" si="43"/>
        <v>#NUM!</v>
      </c>
      <c r="O169" s="77">
        <f t="shared" si="44"/>
        <v>-4.605516030929592</v>
      </c>
      <c r="P169" s="74">
        <f t="shared" si="39"/>
        <v>11.658799403322089</v>
      </c>
      <c r="Q169" s="78" t="e">
        <f t="shared" si="37"/>
        <v>#NUM!</v>
      </c>
      <c r="R169" s="79" t="e">
        <f t="shared" si="38"/>
        <v>#NUM!</v>
      </c>
    </row>
    <row r="170" spans="9:18" ht="12.75">
      <c r="I170" s="73">
        <f t="shared" si="36"/>
        <v>-153</v>
      </c>
      <c r="J170" s="74">
        <f t="shared" si="40"/>
        <v>7.564026096753471</v>
      </c>
      <c r="K170" s="74">
        <f t="shared" si="41"/>
        <v>371.0154800457578</v>
      </c>
      <c r="L170" s="75">
        <f t="shared" si="42"/>
        <v>-364.330127163673</v>
      </c>
      <c r="M170" s="75">
        <f t="shared" si="35"/>
        <v>6.685352882084771</v>
      </c>
      <c r="N170" s="76" t="e">
        <f t="shared" si="43"/>
        <v>#NUM!</v>
      </c>
      <c r="O170" s="77">
        <f t="shared" si="44"/>
        <v>-4.453646802444955</v>
      </c>
      <c r="P170" s="74">
        <f t="shared" si="39"/>
        <v>11.728612573401861</v>
      </c>
      <c r="Q170" s="78" t="e">
        <f t="shared" si="37"/>
        <v>#NUM!</v>
      </c>
      <c r="R170" s="79" t="e">
        <f t="shared" si="38"/>
        <v>#NUM!</v>
      </c>
    </row>
    <row r="171" spans="9:18" ht="12.75">
      <c r="I171" s="73">
        <f t="shared" si="36"/>
        <v>-154</v>
      </c>
      <c r="J171" s="74">
        <f t="shared" si="40"/>
        <v>7.595176185196668</v>
      </c>
      <c r="K171" s="74">
        <f t="shared" si="41"/>
        <v>372.5433918838966</v>
      </c>
      <c r="L171" s="75">
        <f t="shared" si="42"/>
        <v>-365.85803900181185</v>
      </c>
      <c r="M171" s="75">
        <f t="shared" si="35"/>
        <v>6.685352882084771</v>
      </c>
      <c r="N171" s="76" t="e">
        <f t="shared" si="43"/>
        <v>#NUM!</v>
      </c>
      <c r="O171" s="77">
        <f t="shared" si="44"/>
        <v>-4.300420950000849</v>
      </c>
      <c r="P171" s="74">
        <f t="shared" si="39"/>
        <v>11.798425743481634</v>
      </c>
      <c r="Q171" s="78" t="e">
        <f t="shared" si="37"/>
        <v>#NUM!</v>
      </c>
      <c r="R171" s="79" t="e">
        <f t="shared" si="38"/>
        <v>#NUM!</v>
      </c>
    </row>
    <row r="172" spans="9:18" ht="12.75">
      <c r="I172" s="73">
        <f t="shared" si="36"/>
        <v>-155</v>
      </c>
      <c r="J172" s="74">
        <f t="shared" si="40"/>
        <v>7.6252311481466</v>
      </c>
      <c r="K172" s="74">
        <f t="shared" si="41"/>
        <v>374.0175878165908</v>
      </c>
      <c r="L172" s="75">
        <f t="shared" si="42"/>
        <v>-367.332234934506</v>
      </c>
      <c r="M172" s="75">
        <f t="shared" si="35"/>
        <v>6.685352882084771</v>
      </c>
      <c r="N172" s="76" t="e">
        <f t="shared" si="43"/>
        <v>#NUM!</v>
      </c>
      <c r="O172" s="77">
        <f t="shared" si="44"/>
        <v>-4.145885147676262</v>
      </c>
      <c r="P172" s="74">
        <f t="shared" si="39"/>
        <v>11.868238913561406</v>
      </c>
      <c r="Q172" s="78" t="e">
        <f t="shared" si="37"/>
        <v>#NUM!</v>
      </c>
      <c r="R172" s="79" t="e">
        <f t="shared" si="38"/>
        <v>#NUM!</v>
      </c>
    </row>
    <row r="173" spans="9:18" ht="12.75">
      <c r="I173" s="73">
        <f t="shared" si="36"/>
        <v>-156</v>
      </c>
      <c r="J173" s="74">
        <f t="shared" si="40"/>
        <v>7.654181830570403</v>
      </c>
      <c r="K173" s="74">
        <f t="shared" si="41"/>
        <v>375.4376187894783</v>
      </c>
      <c r="L173" s="75">
        <f t="shared" si="42"/>
        <v>-368.7522659073935</v>
      </c>
      <c r="M173" s="75">
        <f t="shared" si="35"/>
        <v>6.685352882084771</v>
      </c>
      <c r="N173" s="76" t="e">
        <f t="shared" si="43"/>
        <v>#NUM!</v>
      </c>
      <c r="O173" s="77">
        <f t="shared" si="44"/>
        <v>-3.9900864685736024</v>
      </c>
      <c r="P173" s="74">
        <f t="shared" si="39"/>
        <v>11.938052083641178</v>
      </c>
      <c r="Q173" s="78" t="e">
        <f t="shared" si="37"/>
        <v>#NUM!</v>
      </c>
      <c r="R173" s="79" t="e">
        <f t="shared" si="38"/>
        <v>#NUM!</v>
      </c>
    </row>
    <row r="174" spans="9:18" ht="12.75">
      <c r="I174" s="73">
        <f t="shared" si="36"/>
        <v>-157</v>
      </c>
      <c r="J174" s="74">
        <f t="shared" si="40"/>
        <v>7.68201941380976</v>
      </c>
      <c r="K174" s="74">
        <f t="shared" si="41"/>
        <v>376.8030522473688</v>
      </c>
      <c r="L174" s="75">
        <f t="shared" si="42"/>
        <v>-370.117699365284</v>
      </c>
      <c r="M174" s="75">
        <f t="shared" si="35"/>
        <v>6.685352882084771</v>
      </c>
      <c r="N174" s="76" t="e">
        <f t="shared" si="43"/>
        <v>#NUM!</v>
      </c>
      <c r="O174" s="77">
        <f t="shared" si="44"/>
        <v>-3.8330723704797798</v>
      </c>
      <c r="P174" s="74">
        <f t="shared" si="39"/>
        <v>12.00786525372095</v>
      </c>
      <c r="Q174" s="78" t="e">
        <f t="shared" si="37"/>
        <v>#NUM!</v>
      </c>
      <c r="R174" s="79" t="e">
        <f t="shared" si="38"/>
        <v>#NUM!</v>
      </c>
    </row>
    <row r="175" spans="9:18" ht="12.75">
      <c r="I175" s="73">
        <f t="shared" si="36"/>
        <v>-158</v>
      </c>
      <c r="J175" s="74">
        <f t="shared" si="40"/>
        <v>7.70873541826715</v>
      </c>
      <c r="K175" s="74">
        <f t="shared" si="41"/>
        <v>378.1134722660037</v>
      </c>
      <c r="L175" s="75">
        <f t="shared" si="42"/>
        <v>-371.42811938391895</v>
      </c>
      <c r="M175" s="75">
        <f t="shared" si="35"/>
        <v>6.685352882084771</v>
      </c>
      <c r="N175" s="76" t="e">
        <f t="shared" si="43"/>
        <v>#NUM!</v>
      </c>
      <c r="O175" s="77">
        <f t="shared" si="44"/>
        <v>-3.674890681410099</v>
      </c>
      <c r="P175" s="74">
        <f t="shared" si="39"/>
        <v>12.077678423800723</v>
      </c>
      <c r="Q175" s="78" t="e">
        <f t="shared" si="37"/>
        <v>#NUM!</v>
      </c>
      <c r="R175" s="79" t="e">
        <f t="shared" si="38"/>
        <v>#NUM!</v>
      </c>
    </row>
    <row r="176" spans="9:18" ht="12.75">
      <c r="I176" s="73">
        <f t="shared" si="36"/>
        <v>-159</v>
      </c>
      <c r="J176" s="74">
        <f t="shared" si="40"/>
        <v>7.7343217059888065</v>
      </c>
      <c r="K176" s="74">
        <f t="shared" si="41"/>
        <v>379.368479678751</v>
      </c>
      <c r="L176" s="75">
        <f t="shared" si="42"/>
        <v>-372.6831267966662</v>
      </c>
      <c r="M176" s="75">
        <f t="shared" si="35"/>
        <v>6.685352882084771</v>
      </c>
      <c r="N176" s="76" t="e">
        <f t="shared" si="43"/>
        <v>#NUM!</v>
      </c>
      <c r="O176" s="77">
        <f t="shared" si="44"/>
        <v>-3.5155895850393954</v>
      </c>
      <c r="P176" s="74">
        <f t="shared" si="39"/>
        <v>12.147491593880495</v>
      </c>
      <c r="Q176" s="78" t="e">
        <f t="shared" si="37"/>
        <v>#NUM!</v>
      </c>
      <c r="R176" s="79" t="e">
        <f t="shared" si="38"/>
        <v>#NUM!</v>
      </c>
    </row>
    <row r="177" spans="9:18" ht="12.75">
      <c r="I177" s="73">
        <f t="shared" si="36"/>
        <v>-160</v>
      </c>
      <c r="J177" s="74">
        <f t="shared" si="40"/>
        <v>7.758770483143634</v>
      </c>
      <c r="K177" s="74">
        <f t="shared" si="41"/>
        <v>380.5676921981953</v>
      </c>
      <c r="L177" s="75">
        <f t="shared" si="42"/>
        <v>-373.8823393161105</v>
      </c>
      <c r="M177" s="75">
        <f t="shared" si="35"/>
        <v>6.685352882084771</v>
      </c>
      <c r="N177" s="76" t="e">
        <f t="shared" si="43"/>
        <v>#NUM!</v>
      </c>
      <c r="O177" s="77">
        <f t="shared" si="44"/>
        <v>-3.3552176060248122</v>
      </c>
      <c r="P177" s="74">
        <f t="shared" si="39"/>
        <v>12.217304763960268</v>
      </c>
      <c r="Q177" s="78" t="e">
        <f t="shared" si="37"/>
        <v>#NUM!</v>
      </c>
      <c r="R177" s="79" t="e">
        <f t="shared" si="38"/>
        <v>#NUM!</v>
      </c>
    </row>
    <row r="178" spans="9:18" ht="12.75">
      <c r="I178" s="73">
        <f t="shared" si="36"/>
        <v>-161</v>
      </c>
      <c r="J178" s="74">
        <f t="shared" si="40"/>
        <v>7.782074302397267</v>
      </c>
      <c r="K178" s="74">
        <f t="shared" si="41"/>
        <v>381.710744532586</v>
      </c>
      <c r="L178" s="75">
        <f t="shared" si="42"/>
        <v>-375.0253916505012</v>
      </c>
      <c r="M178" s="75">
        <f t="shared" si="35"/>
        <v>6.685352882084771</v>
      </c>
      <c r="N178" s="76" t="e">
        <f t="shared" si="43"/>
        <v>#NUM!</v>
      </c>
      <c r="O178" s="77">
        <f t="shared" si="44"/>
        <v>-3.193823595224711</v>
      </c>
      <c r="P178" s="74">
        <f t="shared" si="39"/>
        <v>12.28711793404004</v>
      </c>
      <c r="Q178" s="78" t="e">
        <f t="shared" si="37"/>
        <v>#NUM!</v>
      </c>
      <c r="R178" s="79" t="e">
        <f t="shared" si="38"/>
        <v>#NUM!</v>
      </c>
    </row>
    <row r="179" spans="9:18" ht="12.75">
      <c r="I179" s="73">
        <f t="shared" si="36"/>
        <v>-162</v>
      </c>
      <c r="J179" s="74">
        <f t="shared" si="40"/>
        <v>7.804226065180615</v>
      </c>
      <c r="K179" s="74">
        <f t="shared" si="41"/>
        <v>382.79728849710915</v>
      </c>
      <c r="L179" s="75">
        <f t="shared" si="42"/>
        <v>-376.1119356150244</v>
      </c>
      <c r="M179" s="75">
        <f t="shared" si="35"/>
        <v>6.685352882084771</v>
      </c>
      <c r="N179" s="76" t="e">
        <f t="shared" si="43"/>
        <v>#NUM!</v>
      </c>
      <c r="O179" s="77">
        <f t="shared" si="44"/>
        <v>-3.031456714818235</v>
      </c>
      <c r="P179" s="74">
        <f t="shared" si="39"/>
        <v>12.356931104119813</v>
      </c>
      <c r="Q179" s="78" t="e">
        <f t="shared" si="37"/>
        <v>#NUM!</v>
      </c>
      <c r="R179" s="79" t="e">
        <f t="shared" si="38"/>
        <v>#NUM!</v>
      </c>
    </row>
    <row r="180" spans="9:18" ht="12.75">
      <c r="I180" s="73">
        <f t="shared" si="36"/>
        <v>-163</v>
      </c>
      <c r="J180" s="74">
        <f t="shared" si="40"/>
        <v>7.825219023852142</v>
      </c>
      <c r="K180" s="74">
        <f t="shared" si="41"/>
        <v>383.8269931199476</v>
      </c>
      <c r="L180" s="75">
        <f t="shared" si="42"/>
        <v>-377.1416402378628</v>
      </c>
      <c r="M180" s="75">
        <f t="shared" si="35"/>
        <v>6.685352882084771</v>
      </c>
      <c r="N180" s="76" t="e">
        <f t="shared" si="43"/>
        <v>#NUM!</v>
      </c>
      <c r="O180" s="77">
        <f t="shared" si="44"/>
        <v>-2.8681664233300506</v>
      </c>
      <c r="P180" s="74">
        <f t="shared" si="39"/>
        <v>12.426744274199585</v>
      </c>
      <c r="Q180" s="78" t="e">
        <f t="shared" si="37"/>
        <v>#NUM!</v>
      </c>
      <c r="R180" s="79" t="e">
        <f t="shared" si="38"/>
        <v>#NUM!</v>
      </c>
    </row>
    <row r="181" spans="9:18" ht="12.75">
      <c r="I181" s="51"/>
      <c r="J181" s="52"/>
      <c r="K181" s="39"/>
      <c r="L181" s="53"/>
      <c r="M181" s="53"/>
      <c r="N181" s="54"/>
      <c r="O181" s="38"/>
      <c r="P181" s="37"/>
      <c r="Q181" s="39"/>
      <c r="R181" s="40"/>
    </row>
  </sheetData>
  <sheetProtection sheet="1" objects="1" scenarios="1" formatCells="0" formatColumns="0" formatRows="0" selectLockedCells="1"/>
  <dataValidations count="3">
    <dataValidation type="whole" allowBlank="1" showInputMessage="1" showErrorMessage="1" errorTitle="Μη έγκυρη τιμή θ!" error="Η τιμή θ πρέπει να είναι ακέραιος αριθμός στο διάστημα [1,90)" sqref="B2">
      <formula1>1</formula1>
      <formula2>89</formula2>
    </dataValidation>
    <dataValidation type="decimal" operator="greaterThan" allowBlank="1" showErrorMessage="1" errorTitle="Σφάλμα!" error="Το μήκος νήματος πρέπει να είναι θετικός αριθμος." sqref="B3">
      <formula1>0</formula1>
    </dataValidation>
    <dataValidation type="decimal" operator="greaterThan" allowBlank="1" showErrorMessage="1" errorTitle="Σφάλμα!" error="Το βάρος του σώματος πρέπει να είναι θετικός αριθμος." sqref="B4">
      <formula1>0</formula1>
    </dataValidation>
  </dataValidations>
  <hyperlinks>
    <hyperlink ref="A26:E26" r:id="rId1" display="http://physicsgg.wordpress.co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Λ6GΞLoS</cp:lastModifiedBy>
  <dcterms:created xsi:type="dcterms:W3CDTF">2011-08-16T22:11:08Z</dcterms:created>
  <dcterms:modified xsi:type="dcterms:W3CDTF">2023-09-06T21:37:13Z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